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7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 codeName="{22E68647-3C60-695B-3CA0-4895CD717B8A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oune\Documents\Golf\BYT classeurs de calculs de Bernard Carrez\"/>
    </mc:Choice>
  </mc:AlternateContent>
  <xr:revisionPtr revIDLastSave="0" documentId="13_ncr:1_{F93D7CCF-DE84-44B7-BACC-A15E036D5845}" xr6:coauthVersionLast="40" xr6:coauthVersionMax="40" xr10:uidLastSave="{00000000-0000-0000-0000-000000000000}"/>
  <workbookProtection workbookAlgorithmName="SHA-512" workbookHashValue="JD+lSYDyft9dpw6JgOgPnaStAIqtZhZGwtQSGj9WG0y5sor07uHmtyHsTrOlE7vsTMGKhsvtb5P7zrO98qI0fg==" workbookSaltValue="w+/TfpTQkY/1xphqkb1SlQ==" workbookSpinCount="100000" lockStructure="1"/>
  <bookViews>
    <workbookView xWindow="-108" yWindow="-108" windowWidth="23256" windowHeight="12576" tabRatio="725" xr2:uid="{00000000-000D-0000-FFFF-FFFF00000000}"/>
  </bookViews>
  <sheets>
    <sheet name="Notice d'utilisation" sheetId="6" r:id="rId1"/>
    <sheet name="Feuille de Score" sheetId="1" r:id="rId2"/>
    <sheet name="Contrôle" sheetId="2" state="hidden" r:id="rId3"/>
    <sheet name="Feuille de match" sheetId="4" r:id="rId4"/>
    <sheet name="Cumul Club" sheetId="5" state="hidden" r:id="rId5"/>
    <sheet name="Cumul Joueur" sheetId="7" state="hidden" r:id="rId6"/>
    <sheet name="Classement équipes" sheetId="8" state="hidden" r:id="rId7"/>
    <sheet name="Participations" sheetId="9" state="hidden" r:id="rId8"/>
  </sheets>
  <definedNames>
    <definedName name="_xlnm._FilterDatabase" localSheetId="5" hidden="1">'Cumul Joueur'!$B$4:$AE$4</definedName>
    <definedName name="_xlnm._FilterDatabase" localSheetId="1" hidden="1">'Feuille de Score'!$B$13:$I$13</definedName>
    <definedName name="ClassementBrutBB">'Classement équipes'!$C$15:$D$26</definedName>
    <definedName name="ClassementBrutJR">'Classement équipes'!$I$15:$J$26</definedName>
    <definedName name="ClassementGlobal">'Classement équipes'!$O$15:$P$26</definedName>
    <definedName name="ClassementNetBB">'Classement équipes'!$E$15:$F$26</definedName>
    <definedName name="ClassementNetJR">'Classement équipes'!$K$15:$L$26</definedName>
    <definedName name="Club2">'Feuille de match'!$G$9</definedName>
    <definedName name="Club3">'Feuille de match'!$H$9</definedName>
    <definedName name="Club4">'Feuille de match'!#REF!</definedName>
    <definedName name="Club5">'Feuille de match'!$K$10</definedName>
    <definedName name="ClubBrut">'Feuille de Score'!$N$13</definedName>
    <definedName name="ClubHote">'Feuille de match'!$F$9</definedName>
    <definedName name="ClubNet">'Feuille de Score'!$E$13</definedName>
    <definedName name="ColIndex">'Feuille de Score'!$F$13</definedName>
    <definedName name="ColIndexBrut">'Feuille de Score'!$O$13</definedName>
    <definedName name="ColIndexNet">'Feuille de Score'!$F$13</definedName>
    <definedName name="ColTourTableauCumulClub">'Cumul Club'!$B$9:$B$175</definedName>
    <definedName name="DateRencontre">'Feuille de Score'!$O$2</definedName>
    <definedName name="DebutBrutBB">'Feuille de match'!$C$16</definedName>
    <definedName name="DebutBrutJR">'Feuille de match'!$C$24</definedName>
    <definedName name="DebutCumulClub">'Cumul Club'!$B$8</definedName>
    <definedName name="DebutNetBB">'Feuille de match'!$G$16</definedName>
    <definedName name="DebutNetJR">'Feuille de match'!$G$24</definedName>
    <definedName name="DebutRetour">'Cumul Club'!#REF!</definedName>
    <definedName name="DebutTableauGeneralBrut">'Feuille de Score'!$K$13</definedName>
    <definedName name="DebutTableauGeneralNet">'Feuille de Score'!$B$13</definedName>
    <definedName name="DerniereColonneClassementJoueur">'Cumul Joueur'!$AE$4</definedName>
    <definedName name="EnteteScoreBrut">'Feuille de Score'!$K$13:$R$13</definedName>
    <definedName name="EnteteScoreNet">'Feuille de Score'!$B$13:$I$13</definedName>
    <definedName name="FinCumulClub">'Cumul Club'!$Q$170</definedName>
    <definedName name="IndexClubHote">'Feuille de Score'!$H$2</definedName>
    <definedName name="IndexMaxBB">Contrôle!$A$2</definedName>
    <definedName name="IndexMaxZTA">Contrôle!$N$2</definedName>
    <definedName name="IndexSSJ">'Feuille de Score'!$G$2</definedName>
    <definedName name="IndexTour">'Feuille de Score'!$I$2</definedName>
    <definedName name="LibSaintOmer">Contrôle!$L$2</definedName>
    <definedName name="LibVertParc">Contrôle!$K$2</definedName>
    <definedName name="LigneTitreClub">'Cumul Club'!#REF!</definedName>
    <definedName name="LstClub">Contrôle!$I$2:$I$14</definedName>
    <definedName name="LstOuiNon">Contrôle!$M$2:$M$3</definedName>
    <definedName name="LstSaison">Contrôle!$B$2:$B$13</definedName>
    <definedName name="LstSSJ">Contrôle!$C$2:$C$6</definedName>
    <definedName name="NbJoueurs">'Cumul Joueur'!$B$1</definedName>
    <definedName name="NbLignesBrut">'Feuille de Score'!$K$2</definedName>
    <definedName name="NbLignesNet">'Feuille de Score'!$B$2</definedName>
    <definedName name="NbTour">'Feuille de Score'!$N$2</definedName>
    <definedName name="NomBrut">'Feuille de Score'!$M$13</definedName>
    <definedName name="NomFeuilleClassementEquipes">'Classement équipes'!$A$1</definedName>
    <definedName name="NomFeuilleCumulClub">'Cumul Club'!$A$1</definedName>
    <definedName name="NomFeuilleCumulJoueur">'Cumul Joueur'!$A$1</definedName>
    <definedName name="NomFeuilleMatch">'Feuille de match'!#REF!</definedName>
    <definedName name="NomFeuilleResultatTour">'Feuille de Score'!$D$2</definedName>
    <definedName name="NomNet">'Feuille de Score'!$D$13</definedName>
    <definedName name="PointsClassementBrutBB">'Classement équipes'!$D$15:$D$26</definedName>
    <definedName name="PointsClassementBrutJR">'Classement équipes'!$J$15:$J$26</definedName>
    <definedName name="PointsClassementGlobal">'Classement équipes'!$P$15:$P$26</definedName>
    <definedName name="PointsClassementNetBB">'Classement équipes'!$F$15</definedName>
    <definedName name="PointsClassementNetJR">'Classement équipes'!$L$15:$L$26</definedName>
    <definedName name="RangBrut">'Feuille de Score'!$L$13</definedName>
    <definedName name="RangNet">'Feuille de Score'!$C$13</definedName>
    <definedName name="ScoreBrut">'Feuille de Score'!$Q$13</definedName>
    <definedName name="ScoreNet">'Feuille de Score'!$H$13</definedName>
    <definedName name="ScratchBrut">'Feuille de Score'!$R$13</definedName>
    <definedName name="ScratchNet">'Feuille de Score'!$I$13</definedName>
    <definedName name="SerieBrut">'Feuille de Score'!$P$13</definedName>
    <definedName name="SerieNet">'Feuille de Score'!$G$13</definedName>
    <definedName name="SSJ">'Feuille de Score'!$M$2</definedName>
    <definedName name="Tableau">'Feuille de Score'!$K$13</definedName>
    <definedName name="TableauClassementClub">'Cumul Club'!#REF!</definedName>
    <definedName name="TableauClassementJoueur">'Cumul Joueur'!$B$4</definedName>
    <definedName name="TableauClubCapitaine">Contrôle!$I$2:$J$11</definedName>
    <definedName name="TableauCumulClub">'Cumul Club'!$B$8:$Q$175</definedName>
    <definedName name="Tour">'Feuille de Score'!$F$2</definedName>
    <definedName name="TourClassementEquipe">'Classement équipes'!$N$10</definedName>
    <definedName name="TourFeuilleMatch">'Feuille de match'!$E$8</definedName>
    <definedName name="TourParticipation">Participations!$L$4</definedName>
    <definedName name="VerifBethune">Contrôle!$F$2</definedName>
    <definedName name="VerifLille">Contrôle!$D$2</definedName>
    <definedName name="VerifMerignies">Contrôle!$H$2</definedName>
    <definedName name="VerifSaintOmer">Contrôle!$E$2</definedName>
    <definedName name="VerifVertParc">Contrôle!$G$2</definedName>
    <definedName name="_xlnm.Print_Area" localSheetId="6">'Classement équipes'!$B$8:$P$26</definedName>
    <definedName name="_xlnm.Print_Area" localSheetId="3">'Feuille de match'!$B$4:$J$39</definedName>
    <definedName name="_xlnm.Print_Area" localSheetId="7">Participations!$B$3:$P$23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C15" i="8"/>
  <c r="O31" i="5"/>
  <c r="O59" i="5"/>
  <c r="O87" i="5"/>
  <c r="F31" i="5"/>
  <c r="G31" i="5"/>
  <c r="H31" i="5"/>
  <c r="I31" i="5"/>
  <c r="J31" i="5"/>
  <c r="K31" i="5"/>
  <c r="L31" i="5"/>
  <c r="M31" i="5"/>
  <c r="N31" i="5"/>
  <c r="P31" i="5"/>
  <c r="Q31" i="5"/>
  <c r="F32" i="5"/>
  <c r="G32" i="5"/>
  <c r="H32" i="5"/>
  <c r="I32" i="5"/>
  <c r="J32" i="5"/>
  <c r="K32" i="5"/>
  <c r="L32" i="5"/>
  <c r="M32" i="5"/>
  <c r="N32" i="5"/>
  <c r="O32" i="5"/>
  <c r="P32" i="5"/>
  <c r="Q32" i="5"/>
  <c r="F33" i="5"/>
  <c r="G33" i="5"/>
  <c r="H33" i="5"/>
  <c r="I33" i="5"/>
  <c r="J33" i="5"/>
  <c r="K33" i="5"/>
  <c r="L33" i="5"/>
  <c r="M33" i="5"/>
  <c r="N33" i="5"/>
  <c r="O33" i="5"/>
  <c r="P33" i="5"/>
  <c r="Q33" i="5"/>
  <c r="F34" i="5"/>
  <c r="G34" i="5"/>
  <c r="H34" i="5"/>
  <c r="I34" i="5"/>
  <c r="J34" i="5"/>
  <c r="K34" i="5"/>
  <c r="L34" i="5"/>
  <c r="M34" i="5"/>
  <c r="N34" i="5"/>
  <c r="O34" i="5"/>
  <c r="P34" i="5"/>
  <c r="Q34" i="5"/>
  <c r="F35" i="5"/>
  <c r="G35" i="5"/>
  <c r="H35" i="5"/>
  <c r="I35" i="5"/>
  <c r="J35" i="5"/>
  <c r="K35" i="5"/>
  <c r="L35" i="5"/>
  <c r="M35" i="5"/>
  <c r="N35" i="5"/>
  <c r="O35" i="5"/>
  <c r="P35" i="5"/>
  <c r="Q35" i="5"/>
  <c r="F59" i="5"/>
  <c r="G59" i="5"/>
  <c r="H59" i="5"/>
  <c r="I59" i="5"/>
  <c r="J59" i="5"/>
  <c r="K59" i="5"/>
  <c r="L59" i="5"/>
  <c r="M59" i="5"/>
  <c r="N59" i="5"/>
  <c r="P59" i="5"/>
  <c r="Q59" i="5"/>
  <c r="F60" i="5"/>
  <c r="G60" i="5"/>
  <c r="H60" i="5"/>
  <c r="I60" i="5"/>
  <c r="J60" i="5"/>
  <c r="K60" i="5"/>
  <c r="L60" i="5"/>
  <c r="M60" i="5"/>
  <c r="N60" i="5"/>
  <c r="O60" i="5"/>
  <c r="P60" i="5"/>
  <c r="Q60" i="5"/>
  <c r="F61" i="5"/>
  <c r="G61" i="5"/>
  <c r="H61" i="5"/>
  <c r="I61" i="5"/>
  <c r="J61" i="5"/>
  <c r="K61" i="5"/>
  <c r="L61" i="5"/>
  <c r="M61" i="5"/>
  <c r="N61" i="5"/>
  <c r="O61" i="5"/>
  <c r="P61" i="5"/>
  <c r="Q61" i="5"/>
  <c r="F62" i="5"/>
  <c r="G62" i="5"/>
  <c r="H62" i="5"/>
  <c r="I62" i="5"/>
  <c r="J62" i="5"/>
  <c r="K62" i="5"/>
  <c r="L62" i="5"/>
  <c r="M62" i="5"/>
  <c r="N62" i="5"/>
  <c r="O62" i="5"/>
  <c r="P62" i="5"/>
  <c r="Q62" i="5"/>
  <c r="F63" i="5"/>
  <c r="G63" i="5"/>
  <c r="H63" i="5"/>
  <c r="I63" i="5"/>
  <c r="J63" i="5"/>
  <c r="K63" i="5"/>
  <c r="L63" i="5"/>
  <c r="M63" i="5"/>
  <c r="N63" i="5"/>
  <c r="O63" i="5"/>
  <c r="P63" i="5"/>
  <c r="Q63" i="5"/>
  <c r="F87" i="5"/>
  <c r="G87" i="5"/>
  <c r="H87" i="5"/>
  <c r="I87" i="5"/>
  <c r="J87" i="5"/>
  <c r="K87" i="5"/>
  <c r="L87" i="5"/>
  <c r="M87" i="5"/>
  <c r="N87" i="5"/>
  <c r="P87" i="5"/>
  <c r="Q87" i="5"/>
  <c r="F88" i="5"/>
  <c r="G88" i="5"/>
  <c r="H88" i="5"/>
  <c r="I88" i="5"/>
  <c r="J88" i="5"/>
  <c r="K88" i="5"/>
  <c r="L88" i="5"/>
  <c r="M88" i="5"/>
  <c r="N88" i="5"/>
  <c r="O88" i="5"/>
  <c r="P88" i="5"/>
  <c r="Q88" i="5"/>
  <c r="F89" i="5"/>
  <c r="G89" i="5"/>
  <c r="H89" i="5"/>
  <c r="I89" i="5"/>
  <c r="J89" i="5"/>
  <c r="K89" i="5"/>
  <c r="L89" i="5"/>
  <c r="M89" i="5"/>
  <c r="N89" i="5"/>
  <c r="O89" i="5"/>
  <c r="P89" i="5"/>
  <c r="Q89" i="5"/>
  <c r="F90" i="5"/>
  <c r="G90" i="5"/>
  <c r="H90" i="5"/>
  <c r="I90" i="5"/>
  <c r="J90" i="5"/>
  <c r="K90" i="5"/>
  <c r="L90" i="5"/>
  <c r="M90" i="5"/>
  <c r="N90" i="5"/>
  <c r="O90" i="5"/>
  <c r="P90" i="5"/>
  <c r="Q90" i="5"/>
  <c r="F91" i="5"/>
  <c r="G91" i="5"/>
  <c r="H91" i="5"/>
  <c r="I91" i="5"/>
  <c r="J91" i="5"/>
  <c r="K91" i="5"/>
  <c r="L91" i="5"/>
  <c r="M91" i="5"/>
  <c r="N91" i="5"/>
  <c r="O91" i="5"/>
  <c r="P91" i="5"/>
  <c r="Q91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D15" i="8"/>
  <c r="O26" i="8"/>
  <c r="P26" i="8"/>
  <c r="O25" i="8"/>
  <c r="P25" i="8"/>
  <c r="O24" i="8"/>
  <c r="P24" i="8"/>
  <c r="O23" i="8"/>
  <c r="P23" i="8"/>
  <c r="O22" i="8"/>
  <c r="P22" i="8"/>
  <c r="O21" i="8"/>
  <c r="P21" i="8"/>
  <c r="O20" i="8"/>
  <c r="P20" i="8"/>
  <c r="O19" i="8"/>
  <c r="P19" i="8"/>
  <c r="O18" i="8"/>
  <c r="P18" i="8"/>
  <c r="O17" i="8"/>
  <c r="P17" i="8"/>
  <c r="O16" i="8"/>
  <c r="P16" i="8"/>
  <c r="O15" i="8"/>
  <c r="P15" i="8"/>
  <c r="K26" i="8"/>
  <c r="L26" i="8"/>
  <c r="K25" i="8"/>
  <c r="L25" i="8"/>
  <c r="K24" i="8"/>
  <c r="L24" i="8"/>
  <c r="K23" i="8"/>
  <c r="L23" i="8"/>
  <c r="K22" i="8"/>
  <c r="L22" i="8"/>
  <c r="K21" i="8"/>
  <c r="L21" i="8"/>
  <c r="K20" i="8"/>
  <c r="L20" i="8"/>
  <c r="K19" i="8"/>
  <c r="L19" i="8"/>
  <c r="K18" i="8"/>
  <c r="L18" i="8"/>
  <c r="K17" i="8"/>
  <c r="L17" i="8"/>
  <c r="K16" i="8"/>
  <c r="L16" i="8"/>
  <c r="K15" i="8"/>
  <c r="L15" i="8"/>
  <c r="I26" i="8"/>
  <c r="J26" i="8"/>
  <c r="I25" i="8"/>
  <c r="J25" i="8"/>
  <c r="I24" i="8"/>
  <c r="J24" i="8"/>
  <c r="I23" i="8"/>
  <c r="J23" i="8"/>
  <c r="I22" i="8"/>
  <c r="J22" i="8"/>
  <c r="I21" i="8"/>
  <c r="J21" i="8"/>
  <c r="I20" i="8"/>
  <c r="J20" i="8"/>
  <c r="I19" i="8"/>
  <c r="J19" i="8"/>
  <c r="I18" i="8"/>
  <c r="J18" i="8"/>
  <c r="I17" i="8"/>
  <c r="J17" i="8"/>
  <c r="I16" i="8"/>
  <c r="J16" i="8"/>
  <c r="I15" i="8"/>
  <c r="J15" i="8"/>
  <c r="E26" i="8"/>
  <c r="F26" i="8"/>
  <c r="E25" i="8"/>
  <c r="F25" i="8"/>
  <c r="E24" i="8"/>
  <c r="F24" i="8"/>
  <c r="E23" i="8"/>
  <c r="F23" i="8"/>
  <c r="E22" i="8"/>
  <c r="F22" i="8"/>
  <c r="E21" i="8"/>
  <c r="F21" i="8"/>
  <c r="E20" i="8"/>
  <c r="F20" i="8"/>
  <c r="E19" i="8"/>
  <c r="F19" i="8"/>
  <c r="E18" i="8"/>
  <c r="F18" i="8"/>
  <c r="E17" i="8"/>
  <c r="F17" i="8"/>
  <c r="E16" i="8"/>
  <c r="F16" i="8"/>
  <c r="E15" i="8"/>
  <c r="F15" i="8"/>
  <c r="C26" i="8"/>
  <c r="D26" i="8"/>
  <c r="C25" i="8"/>
  <c r="D25" i="8"/>
  <c r="C24" i="8"/>
  <c r="D24" i="8"/>
  <c r="C23" i="8"/>
  <c r="D23" i="8"/>
  <c r="C22" i="8"/>
  <c r="D22" i="8"/>
  <c r="C21" i="8"/>
  <c r="D21" i="8"/>
  <c r="C20" i="8"/>
  <c r="D20" i="8"/>
  <c r="C19" i="8"/>
  <c r="D19" i="8"/>
  <c r="C18" i="8"/>
  <c r="D18" i="8"/>
  <c r="C17" i="8"/>
  <c r="D17" i="8"/>
  <c r="C16" i="8"/>
  <c r="D16" i="8"/>
  <c r="F2" i="1"/>
  <c r="E8" i="4"/>
  <c r="I16" i="4"/>
  <c r="I25" i="4"/>
  <c r="I26" i="4"/>
  <c r="I27" i="4"/>
  <c r="I28" i="4"/>
  <c r="I29" i="4"/>
  <c r="I30" i="4"/>
  <c r="I31" i="4"/>
  <c r="H16" i="4"/>
  <c r="H25" i="4"/>
  <c r="H26" i="4"/>
  <c r="H27" i="4"/>
  <c r="H28" i="4"/>
  <c r="H29" i="4"/>
  <c r="H30" i="4"/>
  <c r="H31" i="4"/>
  <c r="F9" i="4"/>
  <c r="G16" i="4"/>
  <c r="G25" i="4"/>
  <c r="G26" i="4"/>
  <c r="G27" i="4"/>
  <c r="G28" i="4"/>
  <c r="G29" i="4"/>
  <c r="G30" i="4"/>
  <c r="G31" i="4"/>
  <c r="E16" i="4"/>
  <c r="E25" i="4"/>
  <c r="E26" i="4"/>
  <c r="E27" i="4"/>
  <c r="E28" i="4"/>
  <c r="E29" i="4"/>
  <c r="E30" i="4"/>
  <c r="E31" i="4"/>
  <c r="D16" i="4"/>
  <c r="D25" i="4"/>
  <c r="D26" i="4"/>
  <c r="D27" i="4"/>
  <c r="D28" i="4"/>
  <c r="D29" i="4"/>
  <c r="D30" i="4"/>
  <c r="D31" i="4"/>
  <c r="C16" i="4"/>
  <c r="C25" i="4"/>
  <c r="C26" i="4"/>
  <c r="C27" i="4"/>
  <c r="C28" i="4"/>
  <c r="C29" i="4"/>
  <c r="C30" i="4"/>
  <c r="C31" i="4"/>
  <c r="F10" i="4"/>
  <c r="D6" i="9"/>
  <c r="D7" i="9"/>
  <c r="C38" i="4"/>
  <c r="N6" i="9"/>
  <c r="N7" i="9"/>
  <c r="N8" i="9"/>
  <c r="N9" i="9"/>
  <c r="N10" i="9"/>
  <c r="N11" i="9"/>
  <c r="N12" i="9"/>
  <c r="N13" i="9"/>
  <c r="N15" i="9"/>
  <c r="N16" i="9"/>
  <c r="N17" i="9"/>
  <c r="N18" i="9"/>
  <c r="N19" i="9"/>
  <c r="N20" i="9"/>
  <c r="N21" i="9"/>
  <c r="N23" i="9"/>
  <c r="L2" i="2"/>
  <c r="I17" i="4"/>
  <c r="H17" i="4"/>
  <c r="G17" i="4"/>
  <c r="G18" i="4"/>
  <c r="H18" i="4"/>
  <c r="I18" i="4"/>
  <c r="G19" i="4"/>
  <c r="H19" i="4"/>
  <c r="I19" i="4"/>
  <c r="G20" i="4"/>
  <c r="H20" i="4"/>
  <c r="I20" i="4"/>
  <c r="D8" i="9"/>
  <c r="D9" i="9"/>
  <c r="D10" i="9"/>
  <c r="D11" i="9"/>
  <c r="D12" i="9"/>
  <c r="D13" i="9"/>
  <c r="D15" i="9"/>
  <c r="D16" i="9"/>
  <c r="D17" i="9"/>
  <c r="D18" i="9"/>
  <c r="D19" i="9"/>
  <c r="D20" i="9"/>
  <c r="D21" i="9"/>
  <c r="D23" i="9"/>
  <c r="D20" i="4"/>
  <c r="K2" i="1"/>
  <c r="B2" i="1"/>
  <c r="K2" i="2"/>
  <c r="F6" i="9"/>
  <c r="F20" i="9"/>
  <c r="O6" i="9"/>
  <c r="O20" i="9"/>
  <c r="M6" i="9"/>
  <c r="M20" i="9"/>
  <c r="L6" i="9"/>
  <c r="L20" i="9"/>
  <c r="K6" i="9"/>
  <c r="K20" i="9"/>
  <c r="J6" i="9"/>
  <c r="J20" i="9"/>
  <c r="I6" i="9"/>
  <c r="I20" i="9"/>
  <c r="H6" i="9"/>
  <c r="H20" i="9"/>
  <c r="G6" i="9"/>
  <c r="G20" i="9"/>
  <c r="E6" i="9"/>
  <c r="E20" i="9"/>
  <c r="P20" i="9"/>
  <c r="A1" i="8"/>
  <c r="G11" i="4"/>
  <c r="H11" i="4"/>
  <c r="F11" i="4"/>
  <c r="G10" i="4"/>
  <c r="H10" i="4"/>
  <c r="D17" i="4"/>
  <c r="E17" i="4"/>
  <c r="D18" i="4"/>
  <c r="E18" i="4"/>
  <c r="D19" i="4"/>
  <c r="E19" i="4"/>
  <c r="E20" i="4"/>
  <c r="C20" i="4"/>
  <c r="C19" i="4"/>
  <c r="C18" i="4"/>
  <c r="C17" i="4"/>
  <c r="B1" i="7"/>
  <c r="N2" i="1"/>
  <c r="C21" i="4"/>
  <c r="G21" i="4"/>
  <c r="E35" i="4"/>
  <c r="D21" i="4"/>
  <c r="H21" i="4"/>
  <c r="F35" i="4"/>
  <c r="E21" i="4"/>
  <c r="I21" i="4"/>
  <c r="G35" i="4"/>
  <c r="A1" i="7"/>
  <c r="A1" i="5"/>
  <c r="E2" i="1"/>
  <c r="M2" i="1"/>
  <c r="G34" i="4"/>
  <c r="F34" i="4"/>
  <c r="E34" i="4"/>
  <c r="I24" i="4"/>
  <c r="H24" i="4"/>
  <c r="G24" i="4"/>
  <c r="E24" i="4"/>
  <c r="D24" i="4"/>
  <c r="C24" i="4"/>
  <c r="I10" i="4"/>
  <c r="I11" i="4"/>
  <c r="I13" i="4"/>
  <c r="E7" i="9"/>
  <c r="E8" i="9"/>
  <c r="E9" i="9"/>
  <c r="E10" i="9"/>
  <c r="E11" i="9"/>
  <c r="E12" i="9"/>
  <c r="O12" i="9"/>
  <c r="M12" i="9"/>
  <c r="L12" i="9"/>
  <c r="K12" i="9"/>
  <c r="J12" i="9"/>
  <c r="I12" i="9"/>
  <c r="H12" i="9"/>
  <c r="G12" i="9"/>
  <c r="F12" i="9"/>
  <c r="O11" i="9"/>
  <c r="M11" i="9"/>
  <c r="L11" i="9"/>
  <c r="K11" i="9"/>
  <c r="J11" i="9"/>
  <c r="I11" i="9"/>
  <c r="H11" i="9"/>
  <c r="G11" i="9"/>
  <c r="F11" i="9"/>
  <c r="O10" i="9"/>
  <c r="M10" i="9"/>
  <c r="L10" i="9"/>
  <c r="K10" i="9"/>
  <c r="J10" i="9"/>
  <c r="I10" i="9"/>
  <c r="H10" i="9"/>
  <c r="G10" i="9"/>
  <c r="F10" i="9"/>
  <c r="O9" i="9"/>
  <c r="M9" i="9"/>
  <c r="L9" i="9"/>
  <c r="K9" i="9"/>
  <c r="J9" i="9"/>
  <c r="I9" i="9"/>
  <c r="H9" i="9"/>
  <c r="G9" i="9"/>
  <c r="F9" i="9"/>
  <c r="O8" i="9"/>
  <c r="M8" i="9"/>
  <c r="L8" i="9"/>
  <c r="K8" i="9"/>
  <c r="J8" i="9"/>
  <c r="I8" i="9"/>
  <c r="H8" i="9"/>
  <c r="G8" i="9"/>
  <c r="F8" i="9"/>
  <c r="O7" i="9"/>
  <c r="O13" i="9"/>
  <c r="M7" i="9"/>
  <c r="M13" i="9"/>
  <c r="L7" i="9"/>
  <c r="L13" i="9"/>
  <c r="K7" i="9"/>
  <c r="K13" i="9"/>
  <c r="J7" i="9"/>
  <c r="J13" i="9"/>
  <c r="I7" i="9"/>
  <c r="I13" i="9"/>
  <c r="H7" i="9"/>
  <c r="H13" i="9"/>
  <c r="G7" i="9"/>
  <c r="G13" i="9"/>
  <c r="F7" i="9"/>
  <c r="F13" i="9"/>
  <c r="E15" i="9"/>
  <c r="F15" i="9"/>
  <c r="G15" i="9"/>
  <c r="H15" i="9"/>
  <c r="I15" i="9"/>
  <c r="J15" i="9"/>
  <c r="K15" i="9"/>
  <c r="L15" i="9"/>
  <c r="M15" i="9"/>
  <c r="O15" i="9"/>
  <c r="E16" i="9"/>
  <c r="F16" i="9"/>
  <c r="G16" i="9"/>
  <c r="H16" i="9"/>
  <c r="I16" i="9"/>
  <c r="J16" i="9"/>
  <c r="K16" i="9"/>
  <c r="L16" i="9"/>
  <c r="M16" i="9"/>
  <c r="O16" i="9"/>
  <c r="E17" i="9"/>
  <c r="F17" i="9"/>
  <c r="G17" i="9"/>
  <c r="H17" i="9"/>
  <c r="I17" i="9"/>
  <c r="J17" i="9"/>
  <c r="K17" i="9"/>
  <c r="L17" i="9"/>
  <c r="M17" i="9"/>
  <c r="O17" i="9"/>
  <c r="E18" i="9"/>
  <c r="F18" i="9"/>
  <c r="G18" i="9"/>
  <c r="H18" i="9"/>
  <c r="I18" i="9"/>
  <c r="J18" i="9"/>
  <c r="K18" i="9"/>
  <c r="L18" i="9"/>
  <c r="M18" i="9"/>
  <c r="O18" i="9"/>
  <c r="E19" i="9"/>
  <c r="F19" i="9"/>
  <c r="G19" i="9"/>
  <c r="H19" i="9"/>
  <c r="I19" i="9"/>
  <c r="J19" i="9"/>
  <c r="K19" i="9"/>
  <c r="L19" i="9"/>
  <c r="M19" i="9"/>
  <c r="O19" i="9"/>
  <c r="P15" i="9"/>
  <c r="E21" i="9"/>
  <c r="P7" i="9"/>
  <c r="E13" i="9"/>
  <c r="P19" i="9"/>
  <c r="P18" i="9"/>
  <c r="P17" i="9"/>
  <c r="P16" i="9"/>
  <c r="O21" i="9"/>
  <c r="M21" i="9"/>
  <c r="L21" i="9"/>
  <c r="K21" i="9"/>
  <c r="J21" i="9"/>
  <c r="I21" i="9"/>
  <c r="H21" i="9"/>
  <c r="G21" i="9"/>
  <c r="F21" i="9"/>
  <c r="F23" i="9"/>
  <c r="G23" i="9"/>
  <c r="H23" i="9"/>
  <c r="I23" i="9"/>
  <c r="J23" i="9"/>
  <c r="K23" i="9"/>
  <c r="L23" i="9"/>
  <c r="M23" i="9"/>
  <c r="O23" i="9"/>
  <c r="P12" i="9"/>
  <c r="P11" i="9"/>
  <c r="P10" i="9"/>
  <c r="P9" i="9"/>
  <c r="P8" i="9"/>
  <c r="P13" i="9"/>
  <c r="E23" i="9"/>
  <c r="P21" i="9"/>
  <c r="P23" i="9"/>
</calcChain>
</file>

<file path=xl/sharedStrings.xml><?xml version="1.0" encoding="utf-8"?>
<sst xmlns="http://schemas.openxmlformats.org/spreadsheetml/2006/main" count="286" uniqueCount="143">
  <si>
    <t>Index max série Blanc-Bleu</t>
  </si>
  <si>
    <t>Tour</t>
  </si>
  <si>
    <t>Nom - Prénom</t>
  </si>
  <si>
    <t>Club</t>
  </si>
  <si>
    <t>Index</t>
  </si>
  <si>
    <t>Série</t>
  </si>
  <si>
    <t>Rang</t>
  </si>
  <si>
    <t>LILLE METROPOLE</t>
  </si>
  <si>
    <t>MERIGNIES</t>
  </si>
  <si>
    <t>VERT PARC</t>
  </si>
  <si>
    <t>MORMAL</t>
  </si>
  <si>
    <t>THUMERIES</t>
  </si>
  <si>
    <t>Tour à importer</t>
  </si>
  <si>
    <t>Saison</t>
  </si>
  <si>
    <t>Tour 1</t>
  </si>
  <si>
    <t>Tour 2</t>
  </si>
  <si>
    <t>Tour 3</t>
  </si>
  <si>
    <t>Tour 4</t>
  </si>
  <si>
    <t>Tour 5</t>
  </si>
  <si>
    <t>Tour 6</t>
  </si>
  <si>
    <t>Tour n° :</t>
  </si>
  <si>
    <t>CLUB-HOTE</t>
  </si>
  <si>
    <t>CLUB n° 2</t>
  </si>
  <si>
    <t>Date :</t>
  </si>
  <si>
    <t>DUNKERQUE</t>
  </si>
  <si>
    <t>Nbre joueurs en ''serie BB''</t>
  </si>
  <si>
    <t>Nbre joueurs en ''serie JR''</t>
  </si>
  <si>
    <t>x 3 € =</t>
  </si>
  <si>
    <t xml:space="preserve">Montant total droits de jeu </t>
  </si>
  <si>
    <t>SERIE ''B B'' (Index &lt; ou = à 15,4) - RESULTATS BRUTS</t>
  </si>
  <si>
    <t>SERIE ''B B''  (Index &lt; ou = à 15,4) - RESULTATS NETS</t>
  </si>
  <si>
    <t>SERIE ''J R'' (index de 15,5 à 36,0) - RESULTATS BRUTS</t>
  </si>
  <si>
    <t>SERIE ''J R''  (index de 15,5 à 36,0)  - RESULTATS NETS</t>
  </si>
  <si>
    <t>CUMUL DES POINTS ''BRUTS et NETS'' des 2 SERIES</t>
  </si>
  <si>
    <t>Visa capitaine du club-hôte :</t>
  </si>
  <si>
    <t>Observations</t>
  </si>
  <si>
    <t>SSJ</t>
  </si>
  <si>
    <t>Liste des clubs</t>
  </si>
  <si>
    <t>OLHAIN</t>
  </si>
  <si>
    <t>BOIS DES RETZ</t>
  </si>
  <si>
    <t>nombre joueur Net</t>
  </si>
  <si>
    <t>Index SSJ</t>
  </si>
  <si>
    <t>Index Club hôte</t>
  </si>
  <si>
    <t>nombre joueur brut</t>
  </si>
  <si>
    <t>Date de la rencontre</t>
  </si>
  <si>
    <t>SAINT OMER / BETHUNE</t>
  </si>
  <si>
    <t>VériFication Lille</t>
  </si>
  <si>
    <t>Vérification Saint Omer</t>
  </si>
  <si>
    <t>VériFication Béthune</t>
  </si>
  <si>
    <t>VériFication Vert parc</t>
  </si>
  <si>
    <t>BETHUNE</t>
  </si>
  <si>
    <t>Libellé Vert Parc Ruminghem</t>
  </si>
  <si>
    <t>Nombre de joueurs BB</t>
  </si>
  <si>
    <t>Nombre de joueurs JR</t>
  </si>
  <si>
    <t>Cartes Blanc - Bleu</t>
  </si>
  <si>
    <t>Brut</t>
  </si>
  <si>
    <t>Net</t>
  </si>
  <si>
    <t>Cartes Jaune - Rouge</t>
  </si>
  <si>
    <t>Score Net</t>
  </si>
  <si>
    <t>Score Brut</t>
  </si>
  <si>
    <t>Total Brut</t>
  </si>
  <si>
    <t>Total Net</t>
  </si>
  <si>
    <t>Total Brut + Net</t>
  </si>
  <si>
    <t>Rang Brut</t>
  </si>
  <si>
    <t>Rang Net</t>
  </si>
  <si>
    <t>Nom du fichier résultat</t>
  </si>
  <si>
    <t>Nom de la feuille</t>
  </si>
  <si>
    <t>CLUB n° 3</t>
  </si>
  <si>
    <t>Nombre tour</t>
  </si>
  <si>
    <t>Liste capitaine</t>
  </si>
  <si>
    <t>Gérard BAPTISTE</t>
  </si>
  <si>
    <t>Didier DIETHMANN</t>
  </si>
  <si>
    <t>Points</t>
  </si>
  <si>
    <t>Equipes</t>
  </si>
  <si>
    <t>Places</t>
  </si>
  <si>
    <t>Classement Cumul des points</t>
  </si>
  <si>
    <t>Classement Net</t>
  </si>
  <si>
    <t>Classement Brut</t>
  </si>
  <si>
    <t>SERIES ''BB'' et ''JR''</t>
  </si>
  <si>
    <t>SERIE ‘‘JR’’ (index = et &gt; à 15,5)</t>
  </si>
  <si>
    <t>SERIE ‘‘BB’’ (index &lt; et = à 15,4)</t>
  </si>
  <si>
    <t xml:space="preserve">LES CLASSEMENTS DES EQUIPES après le tour n° </t>
  </si>
  <si>
    <t>Total participations</t>
  </si>
  <si>
    <t>S/Total</t>
  </si>
  <si>
    <t>série JR</t>
  </si>
  <si>
    <t>série BB</t>
  </si>
  <si>
    <t>TOTAUX</t>
  </si>
  <si>
    <t xml:space="preserve">     NOMBRE DE PARTICIPANTS après le tour n° </t>
  </si>
  <si>
    <t>Total Brut Blanc - Bleu</t>
  </si>
  <si>
    <t>Total Net Blanc - Bleu</t>
  </si>
  <si>
    <t>Total Brut + Net - BB + JR</t>
  </si>
  <si>
    <t>SAINT OMER ST OMER BETHUNE</t>
  </si>
  <si>
    <t>Libellé Saint Omer / Béthune</t>
  </si>
  <si>
    <t>Score net</t>
  </si>
  <si>
    <t>Nom- Prénom</t>
  </si>
  <si>
    <t>Score brut</t>
  </si>
  <si>
    <t>ZTA</t>
  </si>
  <si>
    <t>Club Hôte</t>
  </si>
  <si>
    <t>Joueur Scratché</t>
  </si>
  <si>
    <t>Oui</t>
  </si>
  <si>
    <t>Liste validation Scratch</t>
  </si>
  <si>
    <t>Non</t>
  </si>
  <si>
    <t>Vincent QUESTE</t>
  </si>
  <si>
    <t>Index max ZTA</t>
  </si>
  <si>
    <t>Bruno ENJOLRAS</t>
  </si>
  <si>
    <t>Antoine VANHILLE</t>
  </si>
  <si>
    <t>Olivier TELLE</t>
  </si>
  <si>
    <t>Jean-Michel DRODE</t>
  </si>
  <si>
    <t>MERIGNIES-NOVA</t>
  </si>
  <si>
    <t>MERIGNIES-TECK</t>
  </si>
  <si>
    <t>VériFication Mérignies</t>
  </si>
  <si>
    <t>CAMBRESIS</t>
  </si>
  <si>
    <t>Total Brut Jaune - Rouge</t>
  </si>
  <si>
    <t>Total Net Jaune - Rouge</t>
  </si>
  <si>
    <t>Philippe VANGELDER / Eric GANACHAUD</t>
  </si>
  <si>
    <t xml:space="preserve"> 04/05/2018</t>
  </si>
  <si>
    <t>RESULTATS NETS</t>
  </si>
  <si>
    <t>RESULTATS BRUTS</t>
  </si>
  <si>
    <t>Lire attentivement la notice d'utilisation</t>
  </si>
  <si>
    <t>Suivre scrupuleusement les opérations suivantes :</t>
  </si>
  <si>
    <t>A) - Ouvrir l'onglet ''Entrées des scores''</t>
  </si>
  <si>
    <t>1 - Sélectionner le numéro du tour dans la liste déroulante</t>
  </si>
  <si>
    <t>2 - Sélectionner le ZTA dans la liste déroulante (il faut le préciser car la feuille de score générée par la FFG n'intègre pas le ZTA).</t>
  </si>
  <si>
    <t>3 - Sélectionner le nom du Club-hôte dans la liste déroulante</t>
  </si>
  <si>
    <t xml:space="preserve">      b) - Si des joueurs n'ont pas été retenus par le capitaine pour la participation aux classements d'équipe, il suffit de taper ou de </t>
  </si>
  <si>
    <t xml:space="preserve">             sélectionner ''Oui'' dans l'une des 2 colonnes "Joueur scratché" sur les lignes des joueurs concernés, il seront scratchés automatiquement dans l'autre tableau.</t>
  </si>
  <si>
    <t xml:space="preserve">             Tout joueur scratché aux classements d'équipes, participe néanmoins au classement individuel.</t>
  </si>
  <si>
    <t>B) - Ouvrir l'onglet ''Feuille de match''</t>
  </si>
  <si>
    <t>Cette feuille se génére automatiquement par la feuille de score,                         seules les cases ''date'' et ''observations'' sont à remplir</t>
  </si>
  <si>
    <t>Philippe DUREUX</t>
  </si>
  <si>
    <t>Pascal DEGHAYE</t>
  </si>
  <si>
    <t>Régine GOSTEAU</t>
  </si>
  <si>
    <t>LILLE-ALBATROS</t>
  </si>
  <si>
    <t>LILLE-BIRDIE</t>
  </si>
  <si>
    <t>BY TROPHY 2019 - FEUILLE DE MATCH</t>
  </si>
  <si>
    <t>Saison 2019</t>
  </si>
  <si>
    <t>Ce classeur a pour objectif de générer automatiquement une feuille de match du BY Trophy.</t>
  </si>
  <si>
    <t xml:space="preserve">      a) - Si un ou plusieurs noms d'équipe apparaissent sur fond rouge, corriger chaque tableau en mettant le nom de l'équipe représenter par le joueur,</t>
  </si>
  <si>
    <t>5 - Générer les cumuls (et seulement lorsque toutes les opérations précédentes sont faites). La feuille de match va s'établir automatiquement.</t>
  </si>
  <si>
    <t>6 - Sur la feuille de match ainsi générée, il ne reste plus qu'à indiquer la date de la rencontre et vos observations dans les 2 cases prévues à cet effet.</t>
  </si>
  <si>
    <r>
      <t xml:space="preserve">7 - Excel vous proposera d'enregistrer la feuille de match générée, </t>
    </r>
    <r>
      <rPr>
        <b/>
        <sz val="11"/>
        <color theme="1"/>
        <rFont val="Calibri"/>
        <family val="2"/>
        <scheme val="minor"/>
      </rPr>
      <t>pensez à l'enregistrer sous un autre nom pour ne pas perdre le modèle</t>
    </r>
    <r>
      <rPr>
        <sz val="11"/>
        <color theme="1"/>
        <rFont val="Calibri"/>
        <family val="2"/>
        <scheme val="minor"/>
      </rPr>
      <t>.</t>
    </r>
  </si>
  <si>
    <r>
      <t xml:space="preserve">4 - Importer successivement les résultats BRUTS et NETS  (documents </t>
    </r>
    <r>
      <rPr>
        <u/>
        <sz val="11"/>
        <color theme="1"/>
        <rFont val="Calibri"/>
        <family val="2"/>
        <scheme val="minor"/>
      </rPr>
      <t>EXCEL</t>
    </r>
    <r>
      <rPr>
        <sz val="11"/>
        <color theme="1"/>
        <rFont val="Calibri"/>
        <family val="2"/>
        <scheme val="minor"/>
      </rPr>
      <t xml:space="preserve"> issus du système de la FFG)</t>
    </r>
  </si>
  <si>
    <t>Jérôme OFFROY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</si>
</sst>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\-yy;@"/>
    <numFmt numFmtId="165" formatCode="#,##0\ &quot;€&quot;"/>
  </numFmts>
  <fonts count="3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Lucida Grande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name val="Comic Sans MS"/>
      <family val="4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5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top" wrapText="1"/>
    </xf>
    <xf numFmtId="0" fontId="4" fillId="0" borderId="3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Fill="1"/>
    <xf numFmtId="0" fontId="0" fillId="0" borderId="0" xfId="0" applyFill="1" applyBorder="1"/>
    <xf numFmtId="3" fontId="15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3" fontId="24" fillId="6" borderId="33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7" borderId="31" xfId="0" applyFont="1" applyFill="1" applyBorder="1" applyAlignment="1">
      <alignment horizontal="center" vertical="center" wrapText="1"/>
    </xf>
    <xf numFmtId="0" fontId="24" fillId="7" borderId="40" xfId="0" applyFont="1" applyFill="1" applyBorder="1" applyAlignment="1">
      <alignment horizontal="center" vertical="center" wrapText="1"/>
    </xf>
    <xf numFmtId="3" fontId="24" fillId="6" borderId="30" xfId="0" applyNumberFormat="1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3" fontId="21" fillId="7" borderId="3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7" borderId="30" xfId="0" applyFont="1" applyFill="1" applyBorder="1" applyAlignment="1">
      <alignment horizontal="center" vertical="center" wrapText="1"/>
    </xf>
    <xf numFmtId="3" fontId="24" fillId="8" borderId="42" xfId="0" applyNumberFormat="1" applyFont="1" applyFill="1" applyBorder="1" applyAlignment="1">
      <alignment horizontal="center" vertical="center" wrapText="1"/>
    </xf>
    <xf numFmtId="0" fontId="24" fillId="8" borderId="42" xfId="0" applyFont="1" applyFill="1" applyBorder="1" applyAlignment="1">
      <alignment horizontal="center" vertical="center" wrapText="1"/>
    </xf>
    <xf numFmtId="0" fontId="24" fillId="8" borderId="43" xfId="0" applyFont="1" applyFill="1" applyBorder="1" applyAlignment="1">
      <alignment horizontal="center" vertical="center" wrapText="1"/>
    </xf>
    <xf numFmtId="0" fontId="24" fillId="8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6" borderId="36" xfId="0" applyFont="1" applyFill="1" applyBorder="1" applyAlignment="1">
      <alignment horizontal="center" vertical="center" wrapText="1"/>
    </xf>
    <xf numFmtId="0" fontId="25" fillId="6" borderId="4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47" xfId="0" applyFont="1" applyFill="1" applyBorder="1" applyAlignment="1">
      <alignment horizontal="center" vertical="center" wrapText="1"/>
    </xf>
    <xf numFmtId="0" fontId="27" fillId="7" borderId="31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47" xfId="0" applyFont="1" applyFill="1" applyBorder="1" applyAlignment="1">
      <alignment horizontal="center" vertical="center" wrapText="1"/>
    </xf>
    <xf numFmtId="0" fontId="26" fillId="8" borderId="3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8" fillId="0" borderId="0" xfId="0" applyFont="1" applyBorder="1" applyAlignment="1"/>
    <xf numFmtId="3" fontId="15" fillId="0" borderId="53" xfId="0" applyNumberFormat="1" applyFont="1" applyFill="1" applyBorder="1" applyAlignment="1">
      <alignment horizontal="center" vertical="center"/>
    </xf>
    <xf numFmtId="3" fontId="16" fillId="0" borderId="5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3" fontId="24" fillId="6" borderId="28" xfId="0" applyNumberFormat="1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3" fontId="21" fillId="7" borderId="28" xfId="0" applyNumberFormat="1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3" fontId="21" fillId="7" borderId="33" xfId="0" applyNumberFormat="1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3" fontId="24" fillId="8" borderId="28" xfId="0" applyNumberFormat="1" applyFont="1" applyFill="1" applyBorder="1" applyAlignment="1">
      <alignment horizontal="center" vertical="center" wrapText="1"/>
    </xf>
    <xf numFmtId="0" fontId="24" fillId="8" borderId="34" xfId="0" applyFont="1" applyFill="1" applyBorder="1" applyAlignment="1">
      <alignment horizontal="center" vertical="center" wrapText="1"/>
    </xf>
    <xf numFmtId="0" fontId="24" fillId="8" borderId="36" xfId="0" applyFont="1" applyFill="1" applyBorder="1" applyAlignment="1">
      <alignment horizontal="center" vertical="center" wrapText="1"/>
    </xf>
    <xf numFmtId="3" fontId="24" fillId="8" borderId="36" xfId="0" applyNumberFormat="1" applyFont="1" applyFill="1" applyBorder="1" applyAlignment="1">
      <alignment horizontal="center" vertical="center" wrapText="1"/>
    </xf>
    <xf numFmtId="0" fontId="17" fillId="10" borderId="58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0" borderId="37" xfId="0" applyFont="1" applyFill="1" applyBorder="1" applyAlignment="1">
      <alignment horizontal="center" vertical="center"/>
    </xf>
    <xf numFmtId="3" fontId="15" fillId="10" borderId="51" xfId="0" applyNumberFormat="1" applyFont="1" applyFill="1" applyBorder="1" applyAlignment="1">
      <alignment horizontal="center" vertical="center" wrapText="1"/>
    </xf>
    <xf numFmtId="3" fontId="15" fillId="10" borderId="56" xfId="0" applyNumberFormat="1" applyFont="1" applyFill="1" applyBorder="1" applyAlignment="1">
      <alignment horizontal="center" vertical="center" wrapText="1"/>
    </xf>
    <xf numFmtId="3" fontId="15" fillId="10" borderId="38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3" fontId="17" fillId="10" borderId="32" xfId="0" applyNumberFormat="1" applyFont="1" applyFill="1" applyBorder="1" applyAlignment="1">
      <alignment horizontal="center" vertical="center"/>
    </xf>
    <xf numFmtId="3" fontId="17" fillId="10" borderId="33" xfId="0" applyNumberFormat="1" applyFont="1" applyFill="1" applyBorder="1" applyAlignment="1">
      <alignment horizontal="center" vertical="center"/>
    </xf>
    <xf numFmtId="0" fontId="17" fillId="9" borderId="58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9" borderId="37" xfId="0" applyFont="1" applyFill="1" applyBorder="1" applyAlignment="1">
      <alignment horizontal="center" vertical="center"/>
    </xf>
    <xf numFmtId="3" fontId="15" fillId="9" borderId="51" xfId="0" applyNumberFormat="1" applyFont="1" applyFill="1" applyBorder="1" applyAlignment="1">
      <alignment horizontal="center" vertical="center" wrapText="1"/>
    </xf>
    <xf numFmtId="3" fontId="15" fillId="9" borderId="56" xfId="0" applyNumberFormat="1" applyFont="1" applyFill="1" applyBorder="1" applyAlignment="1">
      <alignment horizontal="center" vertical="center" wrapText="1"/>
    </xf>
    <xf numFmtId="3" fontId="15" fillId="9" borderId="38" xfId="0" applyNumberFormat="1" applyFont="1" applyFill="1" applyBorder="1" applyAlignment="1">
      <alignment horizontal="center" vertical="center" wrapText="1"/>
    </xf>
    <xf numFmtId="3" fontId="14" fillId="9" borderId="9" xfId="0" applyNumberFormat="1" applyFont="1" applyFill="1" applyBorder="1" applyAlignment="1">
      <alignment horizontal="center" vertical="center"/>
    </xf>
    <xf numFmtId="3" fontId="14" fillId="9" borderId="27" xfId="0" applyNumberFormat="1" applyFont="1" applyFill="1" applyBorder="1" applyAlignment="1">
      <alignment horizontal="center" vertical="center"/>
    </xf>
    <xf numFmtId="3" fontId="14" fillId="9" borderId="28" xfId="0" applyNumberFormat="1" applyFont="1" applyFill="1" applyBorder="1" applyAlignment="1">
      <alignment horizontal="center" vertical="center"/>
    </xf>
    <xf numFmtId="3" fontId="14" fillId="9" borderId="30" xfId="0" applyNumberFormat="1" applyFont="1" applyFill="1" applyBorder="1" applyAlignment="1">
      <alignment horizontal="center" vertical="center"/>
    </xf>
    <xf numFmtId="3" fontId="16" fillId="9" borderId="32" xfId="0" applyNumberFormat="1" applyFont="1" applyFill="1" applyBorder="1" applyAlignment="1">
      <alignment horizontal="center" vertical="center"/>
    </xf>
    <xf numFmtId="3" fontId="16" fillId="9" borderId="3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7" borderId="43" xfId="0" applyFont="1" applyFill="1" applyBorder="1" applyAlignment="1">
      <alignment horizontal="center" vertical="center" wrapText="1"/>
    </xf>
    <xf numFmtId="0" fontId="24" fillId="8" borderId="57" xfId="0" applyFont="1" applyFill="1" applyBorder="1" applyAlignment="1">
      <alignment horizontal="center" vertical="center" wrapText="1"/>
    </xf>
    <xf numFmtId="0" fontId="24" fillId="8" borderId="48" xfId="0" applyFont="1" applyFill="1" applyBorder="1" applyAlignment="1">
      <alignment horizontal="center" vertical="center" wrapText="1"/>
    </xf>
    <xf numFmtId="0" fontId="24" fillId="7" borderId="57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4" fillId="6" borderId="50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24" fillId="6" borderId="47" xfId="0" applyFont="1" applyFill="1" applyBorder="1" applyAlignment="1">
      <alignment horizontal="center" vertical="center" wrapText="1"/>
    </xf>
    <xf numFmtId="0" fontId="24" fillId="6" borderId="57" xfId="0" applyFont="1" applyFill="1" applyBorder="1" applyAlignment="1">
      <alignment horizontal="center" vertical="center" wrapText="1"/>
    </xf>
    <xf numFmtId="0" fontId="24" fillId="6" borderId="41" xfId="0" applyFont="1" applyFill="1" applyBorder="1" applyAlignment="1">
      <alignment horizontal="center" vertical="center" wrapText="1"/>
    </xf>
    <xf numFmtId="0" fontId="24" fillId="6" borderId="40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3" fontId="18" fillId="10" borderId="9" xfId="0" applyNumberFormat="1" applyFont="1" applyFill="1" applyBorder="1" applyAlignment="1">
      <alignment horizontal="center" vertical="center" wrapText="1"/>
    </xf>
    <xf numFmtId="3" fontId="18" fillId="10" borderId="27" xfId="0" applyNumberFormat="1" applyFont="1" applyFill="1" applyBorder="1" applyAlignment="1">
      <alignment horizontal="center" vertical="center" wrapText="1"/>
    </xf>
    <xf numFmtId="3" fontId="18" fillId="10" borderId="28" xfId="0" applyNumberFormat="1" applyFont="1" applyFill="1" applyBorder="1" applyAlignment="1">
      <alignment horizontal="center" vertical="center" wrapText="1"/>
    </xf>
    <xf numFmtId="3" fontId="18" fillId="10" borderId="30" xfId="0" applyNumberFormat="1" applyFont="1" applyFill="1" applyBorder="1" applyAlignment="1">
      <alignment horizontal="center" vertical="center" wrapText="1"/>
    </xf>
    <xf numFmtId="0" fontId="17" fillId="10" borderId="31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8" fillId="10" borderId="26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37" xfId="0" applyFont="1" applyBorder="1" applyProtection="1"/>
    <xf numFmtId="0" fontId="0" fillId="0" borderId="37" xfId="0" applyBorder="1" applyAlignment="1" applyProtection="1">
      <alignment wrapText="1"/>
    </xf>
    <xf numFmtId="0" fontId="6" fillId="0" borderId="37" xfId="0" applyFont="1" applyBorder="1" applyAlignment="1" applyProtection="1">
      <alignment wrapText="1"/>
    </xf>
    <xf numFmtId="0" fontId="0" fillId="0" borderId="37" xfId="0" applyBorder="1" applyProtection="1"/>
    <xf numFmtId="0" fontId="0" fillId="0" borderId="38" xfId="0" applyBorder="1" applyProtection="1"/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" fontId="8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right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vertical="center" wrapText="1"/>
    </xf>
    <xf numFmtId="49" fontId="7" fillId="0" borderId="23" xfId="0" applyNumberFormat="1" applyFont="1" applyFill="1" applyBorder="1" applyAlignment="1" applyProtection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1" fontId="10" fillId="2" borderId="26" xfId="0" applyNumberFormat="1" applyFont="1" applyFill="1" applyBorder="1" applyAlignment="1" applyProtection="1">
      <alignment horizontal="center" vertical="center"/>
    </xf>
    <xf numFmtId="1" fontId="10" fillId="2" borderId="27" xfId="0" applyNumberFormat="1" applyFont="1" applyFill="1" applyBorder="1" applyAlignment="1" applyProtection="1">
      <alignment horizontal="center" vertical="center"/>
    </xf>
    <xf numFmtId="1" fontId="10" fillId="2" borderId="28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1" fontId="10" fillId="2" borderId="29" xfId="0" applyNumberFormat="1" applyFont="1" applyFill="1" applyBorder="1" applyAlignment="1" applyProtection="1">
      <alignment horizontal="center" vertical="center"/>
    </xf>
    <xf numFmtId="1" fontId="10" fillId="2" borderId="9" xfId="0" applyNumberFormat="1" applyFont="1" applyFill="1" applyBorder="1" applyAlignment="1" applyProtection="1">
      <alignment horizontal="center" vertical="center"/>
    </xf>
    <xf numFmtId="1" fontId="10" fillId="2" borderId="30" xfId="0" applyNumberFormat="1" applyFont="1" applyFill="1" applyBorder="1" applyAlignment="1" applyProtection="1">
      <alignment horizontal="center" vertical="center"/>
    </xf>
    <xf numFmtId="1" fontId="10" fillId="2" borderId="31" xfId="0" applyNumberFormat="1" applyFont="1" applyFill="1" applyBorder="1" applyAlignment="1" applyProtection="1">
      <alignment horizontal="center" vertical="center"/>
    </xf>
    <xf numFmtId="1" fontId="10" fillId="2" borderId="32" xfId="0" applyNumberFormat="1" applyFont="1" applyFill="1" applyBorder="1" applyAlignment="1" applyProtection="1">
      <alignment horizontal="center" vertical="center"/>
    </xf>
    <xf numFmtId="1" fontId="10" fillId="2" borderId="33" xfId="0" applyNumberFormat="1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10" fillId="2" borderId="24" xfId="0" applyNumberFormat="1" applyFont="1" applyFill="1" applyBorder="1" applyAlignment="1" applyProtection="1">
      <alignment horizontal="center" vertical="center"/>
    </xf>
    <xf numFmtId="1" fontId="10" fillId="2" borderId="6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</xf>
    <xf numFmtId="0" fontId="7" fillId="0" borderId="13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165" fontId="8" fillId="0" borderId="9" xfId="0" applyNumberFormat="1" applyFont="1" applyFill="1" applyBorder="1" applyAlignment="1" applyProtection="1">
      <alignment horizontal="center" vertical="center"/>
    </xf>
    <xf numFmtId="1" fontId="8" fillId="0" borderId="46" xfId="0" applyNumberFormat="1" applyFont="1" applyFill="1" applyBorder="1" applyAlignment="1" applyProtection="1">
      <alignment horizontal="center" vertical="center"/>
    </xf>
    <xf numFmtId="1" fontId="8" fillId="0" borderId="54" xfId="0" applyNumberFormat="1" applyFont="1" applyFill="1" applyBorder="1" applyAlignment="1" applyProtection="1">
      <alignment horizontal="center" vertical="center"/>
    </xf>
    <xf numFmtId="1" fontId="8" fillId="0" borderId="55" xfId="0" applyNumberFormat="1" applyFont="1" applyFill="1" applyBorder="1" applyAlignment="1" applyProtection="1">
      <alignment horizontal="center" vertical="center"/>
    </xf>
    <xf numFmtId="1" fontId="10" fillId="2" borderId="25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6" fillId="0" borderId="61" xfId="0" applyFont="1" applyBorder="1" applyProtection="1"/>
    <xf numFmtId="0" fontId="4" fillId="11" borderId="9" xfId="0" applyFont="1" applyFill="1" applyBorder="1" applyAlignment="1" applyProtection="1">
      <alignment horizontal="center" vertical="center" wrapText="1"/>
    </xf>
    <xf numFmtId="0" fontId="4" fillId="11" borderId="9" xfId="0" applyNumberFormat="1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Protection="1"/>
    <xf numFmtId="14" fontId="0" fillId="0" borderId="0" xfId="0" applyNumberFormat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 vertical="center"/>
    </xf>
    <xf numFmtId="0" fontId="4" fillId="11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34" fillId="0" borderId="5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horizontal="center" vertical="center"/>
    </xf>
    <xf numFmtId="0" fontId="34" fillId="0" borderId="7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left" vertical="top" wrapText="1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7" fillId="5" borderId="20" xfId="0" applyFont="1" applyFill="1" applyBorder="1" applyAlignment="1" applyProtection="1">
      <alignment horizontal="center" vertical="center" wrapText="1"/>
    </xf>
    <xf numFmtId="0" fontId="7" fillId="5" borderId="21" xfId="0" applyFont="1" applyFill="1" applyBorder="1" applyAlignment="1" applyProtection="1">
      <alignment horizontal="center" vertical="center" wrapText="1"/>
    </xf>
    <xf numFmtId="0" fontId="7" fillId="5" borderId="22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6" fillId="8" borderId="52" xfId="0" applyFont="1" applyFill="1" applyBorder="1" applyAlignment="1">
      <alignment horizontal="center" vertical="center"/>
    </xf>
    <xf numFmtId="0" fontId="26" fillId="8" borderId="51" xfId="0" applyFont="1" applyFill="1" applyBorder="1" applyAlignment="1">
      <alignment horizontal="center" vertical="center"/>
    </xf>
    <xf numFmtId="0" fontId="26" fillId="8" borderId="50" xfId="0" applyFont="1" applyFill="1" applyBorder="1" applyAlignment="1">
      <alignment horizontal="center" vertical="center"/>
    </xf>
    <xf numFmtId="0" fontId="26" fillId="8" borderId="28" xfId="0" applyFont="1" applyFill="1" applyBorder="1" applyAlignment="1">
      <alignment horizontal="center" vertical="center"/>
    </xf>
    <xf numFmtId="0" fontId="26" fillId="8" borderId="49" xfId="0" applyFont="1" applyFill="1" applyBorder="1" applyAlignment="1">
      <alignment horizontal="center" vertical="center" wrapText="1"/>
    </xf>
    <xf numFmtId="0" fontId="26" fillId="8" borderId="48" xfId="0" applyFont="1" applyFill="1" applyBorder="1" applyAlignment="1">
      <alignment horizontal="center" vertical="center" wrapText="1"/>
    </xf>
    <xf numFmtId="0" fontId="27" fillId="7" borderId="49" xfId="0" applyFont="1" applyFill="1" applyBorder="1" applyAlignment="1">
      <alignment horizontal="center" vertical="center" wrapText="1"/>
    </xf>
    <xf numFmtId="0" fontId="27" fillId="7" borderId="48" xfId="0" applyFont="1" applyFill="1" applyBorder="1" applyAlignment="1">
      <alignment horizontal="center" vertical="center" wrapText="1"/>
    </xf>
    <xf numFmtId="0" fontId="27" fillId="7" borderId="26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27" fillId="7" borderId="4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/>
    </xf>
    <xf numFmtId="0" fontId="27" fillId="7" borderId="22" xfId="0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17" fillId="10" borderId="57" xfId="0" applyFont="1" applyFill="1" applyBorder="1" applyAlignment="1">
      <alignment horizontal="center" vertical="center"/>
    </xf>
    <xf numFmtId="0" fontId="17" fillId="10" borderId="41" xfId="0" applyFont="1" applyFill="1" applyBorder="1" applyAlignment="1">
      <alignment horizontal="center" vertical="center"/>
    </xf>
    <xf numFmtId="0" fontId="17" fillId="10" borderId="40" xfId="0" applyFont="1" applyFill="1" applyBorder="1" applyAlignment="1">
      <alignment horizontal="center" vertical="center"/>
    </xf>
    <xf numFmtId="0" fontId="17" fillId="9" borderId="57" xfId="0" applyFont="1" applyFill="1" applyBorder="1" applyAlignment="1">
      <alignment horizontal="center" vertical="center"/>
    </xf>
    <xf numFmtId="0" fontId="17" fillId="9" borderId="41" xfId="0" applyFont="1" applyFill="1" applyBorder="1" applyAlignment="1">
      <alignment horizontal="center" vertical="center"/>
    </xf>
    <xf numFmtId="0" fontId="17" fillId="9" borderId="40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0" fillId="0" borderId="62" xfId="0" applyBorder="1" applyAlignment="1" applyProtection="1">
      <alignment wrapText="1"/>
    </xf>
  </cellXfs>
  <cellStyles count="28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Normal" xfId="0" builtinId="0"/>
  </cellStyles>
  <dxfs count="108">
    <dxf>
      <fill>
        <patternFill patternType="none">
          <bgColor indexed="65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ont>
        <b val="0"/>
        <i val="0"/>
        <name val="Cambria"/>
        <scheme val="none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FFFF00"/>
      </font>
      <numFmt numFmtId="1" formatCode="0"/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ill>
        <patternFill patternType="none">
          <bgColor indexed="65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indexed="65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FFFF00"/>
      </font>
      <numFmt numFmtId="1" formatCode="0"/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0" dropStyle="combo" dx="16" fmlaLink="IndexTour" fmlaRange="LstSaison" sel="1" val="0"/>
</file>

<file path=xl/ctrlProps/ctrlProp2.xml><?xml version="1.0" encoding="utf-8"?>
<formControlPr xmlns="http://schemas.microsoft.com/office/spreadsheetml/2009/9/main" objectType="Drop" dropLines="70" dropStyle="combo" dx="16" fmlaLink="IndexSSJ" fmlaRange="LstSSJ" sel="1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Drop" dropLines="70" dropStyle="combo" dx="16" fmlaLink="IndexClubHote" fmlaRange="LstClub" sel="1" val="0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5</xdr:row>
          <xdr:rowOff>22860</xdr:rowOff>
        </xdr:from>
        <xdr:to>
          <xdr:col>5</xdr:col>
          <xdr:colOff>15240</xdr:colOff>
          <xdr:row>6</xdr:row>
          <xdr:rowOff>91440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7</xdr:row>
          <xdr:rowOff>0</xdr:rowOff>
        </xdr:from>
        <xdr:to>
          <xdr:col>5</xdr:col>
          <xdr:colOff>0</xdr:colOff>
          <xdr:row>8</xdr:row>
          <xdr:rowOff>60960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129540</xdr:rowOff>
        </xdr:from>
        <xdr:to>
          <xdr:col>12</xdr:col>
          <xdr:colOff>1127760</xdr:colOff>
          <xdr:row>7</xdr:row>
          <xdr:rowOff>152400</xdr:rowOff>
        </xdr:to>
        <xdr:sp macro="" textlink="">
          <xdr:nvSpPr>
            <xdr:cNvPr id="1031" name="CmdGenererFeuille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Générer les cumuls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</xdr:row>
          <xdr:rowOff>129540</xdr:rowOff>
        </xdr:from>
        <xdr:to>
          <xdr:col>8</xdr:col>
          <xdr:colOff>441960</xdr:colOff>
          <xdr:row>7</xdr:row>
          <xdr:rowOff>152400</xdr:rowOff>
        </xdr:to>
        <xdr:sp macro="" textlink="">
          <xdr:nvSpPr>
            <xdr:cNvPr id="1032" name="CmdImporter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Importer les résultats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8</xdr:row>
          <xdr:rowOff>167640</xdr:rowOff>
        </xdr:from>
        <xdr:to>
          <xdr:col>5</xdr:col>
          <xdr:colOff>0</xdr:colOff>
          <xdr:row>10</xdr:row>
          <xdr:rowOff>53340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152400</xdr:rowOff>
        </xdr:from>
        <xdr:to>
          <xdr:col>14</xdr:col>
          <xdr:colOff>76200</xdr:colOff>
          <xdr:row>8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Effacer l'import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189051</xdr:colOff>
      <xdr:row>3</xdr:row>
      <xdr:rowOff>67734</xdr:rowOff>
    </xdr:from>
    <xdr:to>
      <xdr:col>3</xdr:col>
      <xdr:colOff>662940</xdr:colOff>
      <xdr:row>6</xdr:row>
      <xdr:rowOff>93332</xdr:rowOff>
    </xdr:to>
    <xdr:pic>
      <xdr:nvPicPr>
        <xdr:cNvPr id="2" name="Image 1" descr="Logo by trophy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 bwMode="auto">
        <a:xfrm>
          <a:off x="1103451" y="1134534"/>
          <a:ext cx="1266369" cy="749498"/>
        </a:xfrm>
        <a:prstGeom prst="rect">
          <a:avLst/>
        </a:prstGeom>
        <a:noFill/>
        <a:ln>
          <a:noFill/>
        </a:ln>
        <a:effectLst>
          <a:reflection endPos="0" dir="5400000" sy="-100000" algn="bl" rotWithShape="0"/>
        </a:effectLst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131233</xdr:colOff>
      <xdr:row>7</xdr:row>
      <xdr:rowOff>63501</xdr:rowOff>
    </xdr:from>
    <xdr:to>
      <xdr:col>3</xdr:col>
      <xdr:colOff>465666</xdr:colOff>
      <xdr:row>10</xdr:row>
      <xdr:rowOff>276142</xdr:rowOff>
    </xdr:to>
    <xdr:pic>
      <xdr:nvPicPr>
        <xdr:cNvPr id="2" name="Image 1" descr="Logo by trophy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1181101"/>
          <a:ext cx="1604433" cy="983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2</xdr:row>
          <xdr:rowOff>0</xdr:rowOff>
        </xdr:from>
        <xdr:to>
          <xdr:col>12</xdr:col>
          <xdr:colOff>22860</xdr:colOff>
          <xdr:row>5</xdr:row>
          <xdr:rowOff>38100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6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Lucida Grande"/>
                </a:rPr>
                <a:t>Trier les classements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160866</xdr:colOff>
      <xdr:row>2</xdr:row>
      <xdr:rowOff>63500</xdr:rowOff>
    </xdr:from>
    <xdr:to>
      <xdr:col>2</xdr:col>
      <xdr:colOff>728133</xdr:colOff>
      <xdr:row>5</xdr:row>
      <xdr:rowOff>258423</xdr:rowOff>
    </xdr:to>
    <xdr:pic>
      <xdr:nvPicPr>
        <xdr:cNvPr id="2" name="Image 1" descr="Logo by trophy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733" y="249767"/>
          <a:ext cx="1363133" cy="855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6"/>
  <dimension ref="B2:E21"/>
  <sheetViews>
    <sheetView showGridLines="0" tabSelected="1" workbookViewId="0">
      <selection activeCell="B25" sqref="B25"/>
    </sheetView>
  </sheetViews>
  <sheetFormatPr baseColWidth="10" defaultRowHeight="14.4"/>
  <cols>
    <col min="2" max="2" width="122.44140625" style="5" customWidth="1"/>
  </cols>
  <sheetData>
    <row r="2" spans="2:5">
      <c r="B2" s="246" t="s">
        <v>136</v>
      </c>
      <c r="C2" s="247"/>
      <c r="D2" s="247"/>
      <c r="E2" s="247"/>
    </row>
    <row r="3" spans="2:5">
      <c r="B3" s="333" t="s">
        <v>119</v>
      </c>
      <c r="C3" s="247"/>
      <c r="D3" s="247"/>
      <c r="E3" s="247"/>
    </row>
    <row r="4" spans="2:5">
      <c r="B4" s="14"/>
      <c r="C4" s="247"/>
      <c r="D4" s="247"/>
      <c r="E4" s="247"/>
    </row>
    <row r="5" spans="2:5">
      <c r="B5" s="332" t="s">
        <v>120</v>
      </c>
      <c r="C5" s="247"/>
      <c r="D5" s="247"/>
      <c r="E5" s="247"/>
    </row>
    <row r="6" spans="2:5">
      <c r="B6" s="248"/>
      <c r="C6" s="247"/>
      <c r="D6" s="247"/>
      <c r="E6" s="247"/>
    </row>
    <row r="7" spans="2:5">
      <c r="B7" s="246" t="s">
        <v>121</v>
      </c>
      <c r="C7" s="247"/>
      <c r="D7" s="247"/>
      <c r="E7" s="247"/>
    </row>
    <row r="8" spans="2:5">
      <c r="B8" s="246" t="s">
        <v>122</v>
      </c>
      <c r="C8" s="247"/>
      <c r="D8" s="247"/>
      <c r="E8" s="247"/>
    </row>
    <row r="9" spans="2:5">
      <c r="B9" s="246" t="s">
        <v>123</v>
      </c>
      <c r="C9" s="247"/>
      <c r="D9" s="247"/>
      <c r="E9" s="247"/>
    </row>
    <row r="10" spans="2:5">
      <c r="B10" s="246" t="s">
        <v>141</v>
      </c>
      <c r="C10" s="247"/>
      <c r="D10" s="247"/>
      <c r="E10" s="247"/>
    </row>
    <row r="11" spans="2:5">
      <c r="B11" s="257" t="s">
        <v>137</v>
      </c>
      <c r="C11" s="257"/>
      <c r="D11" s="247"/>
      <c r="E11" s="247"/>
    </row>
    <row r="12" spans="2:5">
      <c r="B12" s="246" t="s">
        <v>124</v>
      </c>
      <c r="C12" s="247"/>
      <c r="D12" s="247"/>
      <c r="E12" s="247"/>
    </row>
    <row r="13" spans="2:5">
      <c r="B13" s="257" t="s">
        <v>125</v>
      </c>
      <c r="C13" s="257"/>
      <c r="D13" s="257"/>
      <c r="E13" s="257"/>
    </row>
    <row r="14" spans="2:5">
      <c r="B14" s="256" t="s">
        <v>126</v>
      </c>
      <c r="C14" s="249"/>
      <c r="D14" s="249"/>
      <c r="E14" s="249"/>
    </row>
    <row r="15" spans="2:5">
      <c r="B15" s="246" t="s">
        <v>138</v>
      </c>
      <c r="C15" s="247"/>
      <c r="D15" s="247"/>
      <c r="E15" s="247"/>
    </row>
    <row r="16" spans="2:5">
      <c r="B16" s="246"/>
      <c r="C16" s="247"/>
      <c r="D16" s="247"/>
      <c r="E16" s="247"/>
    </row>
    <row r="17" spans="2:5" s="5" customFormat="1">
      <c r="B17" s="333" t="s">
        <v>127</v>
      </c>
      <c r="C17" s="246"/>
      <c r="D17" s="246"/>
      <c r="E17" s="246"/>
    </row>
    <row r="18" spans="2:5" s="5" customFormat="1">
      <c r="B18" s="333"/>
      <c r="C18" s="246"/>
      <c r="D18" s="246"/>
      <c r="E18" s="246"/>
    </row>
    <row r="19" spans="2:5" ht="17.399999999999999" customHeight="1">
      <c r="B19" s="246" t="s">
        <v>139</v>
      </c>
      <c r="C19" s="247"/>
      <c r="D19" s="247"/>
      <c r="E19" s="247"/>
    </row>
    <row r="20" spans="2:5">
      <c r="B20" s="246" t="s">
        <v>140</v>
      </c>
      <c r="C20" s="247"/>
      <c r="D20" s="247"/>
      <c r="E20" s="247"/>
    </row>
    <row r="21" spans="2:5">
      <c r="B21" s="246"/>
    </row>
  </sheetData>
  <mergeCells count="2">
    <mergeCell ref="B11:C11"/>
    <mergeCell ref="B13:E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1:R532"/>
  <sheetViews>
    <sheetView workbookViewId="0">
      <pane xSplit="1" ySplit="13" topLeftCell="B508" activePane="bottomRight" state="frozen"/>
      <selection activeCell="A3" sqref="A3"/>
      <selection pane="topRight" activeCell="B3" sqref="B3"/>
      <selection pane="bottomLeft" activeCell="A12" sqref="A12"/>
      <selection pane="bottomRight" activeCell="E513" sqref="E513"/>
    </sheetView>
  </sheetViews>
  <sheetFormatPr baseColWidth="10" defaultRowHeight="14.4"/>
  <cols>
    <col min="1" max="1" width="1.109375" customWidth="1"/>
    <col min="2" max="3" width="5.77734375" style="6" customWidth="1"/>
    <col min="4" max="4" width="28.77734375" customWidth="1"/>
    <col min="5" max="5" width="25.77734375" customWidth="1"/>
    <col min="6" max="7" width="8.77734375" style="6" customWidth="1"/>
    <col min="8" max="8" width="7.33203125" style="6" customWidth="1"/>
    <col min="9" max="9" width="8.77734375" style="6" customWidth="1"/>
    <col min="10" max="10" width="3.44140625" customWidth="1"/>
    <col min="11" max="12" width="5.77734375" style="6" customWidth="1"/>
    <col min="13" max="13" width="28.77734375" customWidth="1"/>
    <col min="14" max="14" width="25.77734375" customWidth="1"/>
    <col min="15" max="18" width="8.77734375" style="6" customWidth="1"/>
  </cols>
  <sheetData>
    <row r="1" spans="2:18" ht="16.05" hidden="1" customHeight="1">
      <c r="B1" s="6" t="s">
        <v>40</v>
      </c>
      <c r="D1" t="s">
        <v>66</v>
      </c>
      <c r="E1" t="s">
        <v>65</v>
      </c>
      <c r="F1" s="6" t="s">
        <v>1</v>
      </c>
      <c r="G1" s="6" t="s">
        <v>41</v>
      </c>
      <c r="H1" s="6" t="s">
        <v>42</v>
      </c>
      <c r="J1" s="1"/>
      <c r="K1" s="6" t="s">
        <v>43</v>
      </c>
      <c r="M1" s="1" t="s">
        <v>36</v>
      </c>
      <c r="N1" t="s">
        <v>68</v>
      </c>
      <c r="O1" s="6" t="s">
        <v>44</v>
      </c>
    </row>
    <row r="2" spans="2:18" ht="11.4" hidden="1" customHeight="1">
      <c r="B2" s="6">
        <f>COUNTA(B14:B7702)</f>
        <v>0</v>
      </c>
      <c r="D2" t="str">
        <f ca="1">RIGHT(CELL("NomFichier",NomFeuilleResultatTour),LEN(CELL("NomFichier",NomFeuilleResultatTour))-SEARCH("]",CELL("NomFichier",NomFeuilleResultatTour)))</f>
        <v>Feuille de Score</v>
      </c>
      <c r="E2" t="str">
        <f ca="1">CELL("NomFichier",NomFeuilleResultatTour)</f>
        <v>C:\Users\poune\Documents\Golf\BYT classeurs de calculs de Bernard Carrez\[Calcul d'une feuille de match (V3.05 - 2018-05-13).xlsm]Feuille de Score</v>
      </c>
      <c r="F2" s="6">
        <f>IndexTour-1</f>
        <v>0</v>
      </c>
      <c r="G2" s="6">
        <v>1</v>
      </c>
      <c r="H2" s="6">
        <v>1</v>
      </c>
      <c r="I2" s="6">
        <v>1</v>
      </c>
      <c r="K2" s="6">
        <f>COUNTA(K14:K7702)</f>
        <v>0</v>
      </c>
      <c r="M2">
        <f>INDEX(LstSSJ,IndexSSJ)</f>
        <v>0</v>
      </c>
      <c r="N2">
        <f>MAX(LstSaison)</f>
        <v>6</v>
      </c>
      <c r="O2" s="258" t="s">
        <v>115</v>
      </c>
      <c r="P2" s="258"/>
    </row>
    <row r="3" spans="2:18" ht="11.4" customHeight="1">
      <c r="O3" s="251"/>
      <c r="P3" s="251"/>
    </row>
    <row r="4" spans="2:18" ht="23.4" customHeight="1">
      <c r="D4" s="261" t="s">
        <v>118</v>
      </c>
      <c r="E4" s="261"/>
      <c r="F4" s="261"/>
      <c r="G4" s="261"/>
      <c r="H4" s="261"/>
      <c r="O4" s="251"/>
      <c r="P4" s="251"/>
    </row>
    <row r="6" spans="2:18">
      <c r="D6" s="4" t="s">
        <v>12</v>
      </c>
    </row>
    <row r="7" spans="2:18">
      <c r="D7" s="4"/>
      <c r="E7" s="1"/>
    </row>
    <row r="8" spans="2:18">
      <c r="D8" s="4" t="s">
        <v>96</v>
      </c>
    </row>
    <row r="9" spans="2:18">
      <c r="D9" s="4"/>
      <c r="E9" s="1"/>
    </row>
    <row r="10" spans="2:18">
      <c r="D10" s="4" t="s">
        <v>97</v>
      </c>
    </row>
    <row r="12" spans="2:18" ht="24" customHeight="1">
      <c r="B12" s="259" t="s">
        <v>116</v>
      </c>
      <c r="C12" s="259"/>
      <c r="D12" s="259"/>
      <c r="E12" s="259"/>
      <c r="F12" s="259"/>
      <c r="G12" s="259"/>
      <c r="H12" s="259"/>
      <c r="I12" s="259"/>
      <c r="K12" s="260" t="s">
        <v>117</v>
      </c>
      <c r="L12" s="260"/>
      <c r="M12" s="260"/>
      <c r="N12" s="260"/>
      <c r="O12" s="260"/>
      <c r="P12" s="260"/>
      <c r="Q12" s="260"/>
      <c r="R12" s="260"/>
    </row>
    <row r="13" spans="2:18" s="7" customFormat="1" ht="28.8">
      <c r="B13" s="242" t="s">
        <v>1</v>
      </c>
      <c r="C13" s="242" t="s">
        <v>6</v>
      </c>
      <c r="D13" s="242" t="s">
        <v>2</v>
      </c>
      <c r="E13" s="242" t="s">
        <v>3</v>
      </c>
      <c r="F13" s="242" t="s">
        <v>4</v>
      </c>
      <c r="G13" s="243" t="s">
        <v>5</v>
      </c>
      <c r="H13" s="243" t="s">
        <v>93</v>
      </c>
      <c r="I13" s="243" t="s">
        <v>98</v>
      </c>
      <c r="K13" s="252" t="s">
        <v>1</v>
      </c>
      <c r="L13" s="252" t="s">
        <v>6</v>
      </c>
      <c r="M13" s="244" t="s">
        <v>94</v>
      </c>
      <c r="N13" s="244" t="s">
        <v>3</v>
      </c>
      <c r="O13" s="252" t="s">
        <v>4</v>
      </c>
      <c r="P13" s="245" t="s">
        <v>5</v>
      </c>
      <c r="Q13" s="245" t="s">
        <v>95</v>
      </c>
      <c r="R13" s="245" t="s">
        <v>98</v>
      </c>
    </row>
    <row r="14" spans="2:18">
      <c r="D14" s="254"/>
      <c r="E14" s="254"/>
      <c r="M14" s="254"/>
      <c r="N14" s="254"/>
    </row>
    <row r="15" spans="2:18">
      <c r="D15" s="254"/>
      <c r="E15" s="254"/>
      <c r="M15" s="254"/>
      <c r="N15" s="254"/>
    </row>
    <row r="16" spans="2:18">
      <c r="D16" s="254"/>
      <c r="E16" s="254"/>
      <c r="M16" s="254"/>
      <c r="N16" s="254"/>
    </row>
    <row r="17" spans="4:14">
      <c r="D17" s="254"/>
      <c r="E17" s="254"/>
      <c r="M17" s="254"/>
      <c r="N17" s="254"/>
    </row>
    <row r="18" spans="4:14">
      <c r="D18" s="254"/>
      <c r="E18" s="254"/>
      <c r="M18" s="254"/>
      <c r="N18" s="254"/>
    </row>
    <row r="19" spans="4:14">
      <c r="D19" s="254"/>
      <c r="E19" s="254"/>
      <c r="M19" s="254"/>
      <c r="N19" s="254"/>
    </row>
    <row r="20" spans="4:14">
      <c r="D20" s="254"/>
      <c r="E20" s="254"/>
      <c r="M20" s="254"/>
      <c r="N20" s="254"/>
    </row>
    <row r="21" spans="4:14">
      <c r="D21" s="254"/>
      <c r="E21" s="254"/>
      <c r="M21" s="254"/>
      <c r="N21" s="254"/>
    </row>
    <row r="22" spans="4:14">
      <c r="D22" s="254"/>
      <c r="E22" s="254"/>
      <c r="M22" s="254"/>
      <c r="N22" s="254"/>
    </row>
    <row r="23" spans="4:14">
      <c r="D23" s="254"/>
      <c r="E23" s="254"/>
      <c r="M23" s="254"/>
      <c r="N23" s="254"/>
    </row>
    <row r="24" spans="4:14">
      <c r="D24" s="254"/>
      <c r="E24" s="254"/>
      <c r="M24" s="254"/>
      <c r="N24" s="254"/>
    </row>
    <row r="25" spans="4:14">
      <c r="D25" s="254"/>
      <c r="E25" s="254"/>
      <c r="M25" s="254"/>
      <c r="N25" s="254"/>
    </row>
    <row r="26" spans="4:14">
      <c r="D26" s="254"/>
      <c r="E26" s="254"/>
      <c r="M26" s="254"/>
      <c r="N26" s="254"/>
    </row>
    <row r="27" spans="4:14">
      <c r="D27" s="254"/>
      <c r="E27" s="254"/>
      <c r="M27" s="254"/>
      <c r="N27" s="254"/>
    </row>
    <row r="28" spans="4:14">
      <c r="D28" s="254"/>
      <c r="E28" s="254"/>
      <c r="M28" s="254"/>
      <c r="N28" s="254"/>
    </row>
    <row r="29" spans="4:14">
      <c r="D29" s="254"/>
      <c r="E29" s="254"/>
      <c r="M29" s="254"/>
      <c r="N29" s="254"/>
    </row>
    <row r="30" spans="4:14">
      <c r="D30" s="254"/>
      <c r="E30" s="254"/>
      <c r="M30" s="254"/>
      <c r="N30" s="254"/>
    </row>
    <row r="31" spans="4:14">
      <c r="D31" s="254"/>
      <c r="E31" s="254"/>
      <c r="M31" s="254"/>
      <c r="N31" s="254"/>
    </row>
    <row r="32" spans="4:14">
      <c r="D32" s="254"/>
      <c r="E32" s="254"/>
      <c r="M32" s="254"/>
      <c r="N32" s="254"/>
    </row>
    <row r="33" spans="4:14">
      <c r="D33" s="254"/>
      <c r="E33" s="254"/>
      <c r="M33" s="254"/>
      <c r="N33" s="254"/>
    </row>
    <row r="34" spans="4:14">
      <c r="D34" s="254"/>
      <c r="E34" s="254"/>
      <c r="M34" s="254"/>
      <c r="N34" s="254"/>
    </row>
    <row r="35" spans="4:14">
      <c r="D35" s="254"/>
      <c r="E35" s="254"/>
      <c r="M35" s="254"/>
      <c r="N35" s="254"/>
    </row>
    <row r="36" spans="4:14">
      <c r="D36" s="254"/>
      <c r="E36" s="254"/>
      <c r="M36" s="254"/>
      <c r="N36" s="254"/>
    </row>
    <row r="37" spans="4:14">
      <c r="D37" s="254"/>
      <c r="E37" s="254"/>
      <c r="M37" s="254"/>
      <c r="N37" s="254"/>
    </row>
    <row r="38" spans="4:14">
      <c r="D38" s="254"/>
      <c r="E38" s="254"/>
      <c r="M38" s="254"/>
      <c r="N38" s="254"/>
    </row>
    <row r="39" spans="4:14">
      <c r="D39" s="254"/>
      <c r="E39" s="254"/>
      <c r="M39" s="254"/>
      <c r="N39" s="254"/>
    </row>
    <row r="40" spans="4:14">
      <c r="D40" s="254"/>
      <c r="E40" s="254"/>
      <c r="M40" s="254"/>
      <c r="N40" s="254"/>
    </row>
    <row r="41" spans="4:14">
      <c r="D41" s="254"/>
      <c r="E41" s="254"/>
      <c r="M41" s="254"/>
      <c r="N41" s="254"/>
    </row>
    <row r="42" spans="4:14">
      <c r="D42" s="254"/>
      <c r="E42" s="254"/>
      <c r="M42" s="254"/>
      <c r="N42" s="254"/>
    </row>
    <row r="43" spans="4:14">
      <c r="D43" s="254"/>
      <c r="E43" s="254"/>
      <c r="M43" s="254"/>
      <c r="N43" s="254"/>
    </row>
    <row r="44" spans="4:14">
      <c r="D44" s="254"/>
      <c r="E44" s="254"/>
      <c r="M44" s="254"/>
      <c r="N44" s="254"/>
    </row>
    <row r="45" spans="4:14">
      <c r="D45" s="254"/>
      <c r="E45" s="254"/>
      <c r="M45" s="254"/>
      <c r="N45" s="254"/>
    </row>
    <row r="46" spans="4:14">
      <c r="D46" s="254"/>
      <c r="E46" s="254"/>
      <c r="M46" s="254"/>
      <c r="N46" s="254"/>
    </row>
    <row r="47" spans="4:14">
      <c r="D47" s="254"/>
      <c r="E47" s="254"/>
      <c r="M47" s="254"/>
      <c r="N47" s="254"/>
    </row>
    <row r="48" spans="4:14">
      <c r="D48" s="254"/>
      <c r="E48" s="254"/>
      <c r="M48" s="254"/>
      <c r="N48" s="254"/>
    </row>
    <row r="49" spans="4:14">
      <c r="D49" s="254"/>
      <c r="E49" s="254"/>
      <c r="M49" s="254"/>
      <c r="N49" s="254"/>
    </row>
    <row r="50" spans="4:14">
      <c r="D50" s="254"/>
      <c r="E50" s="254"/>
      <c r="M50" s="254"/>
      <c r="N50" s="254"/>
    </row>
    <row r="51" spans="4:14">
      <c r="D51" s="254"/>
      <c r="E51" s="254"/>
      <c r="M51" s="254"/>
      <c r="N51" s="254"/>
    </row>
    <row r="52" spans="4:14">
      <c r="D52" s="254"/>
      <c r="E52" s="254"/>
      <c r="M52" s="254"/>
      <c r="N52" s="254"/>
    </row>
    <row r="53" spans="4:14">
      <c r="D53" s="254"/>
      <c r="E53" s="254"/>
      <c r="M53" s="254"/>
      <c r="N53" s="254"/>
    </row>
    <row r="54" spans="4:14">
      <c r="D54" s="254"/>
      <c r="E54" s="254"/>
      <c r="M54" s="254"/>
      <c r="N54" s="254"/>
    </row>
    <row r="55" spans="4:14">
      <c r="D55" s="254"/>
      <c r="E55" s="254"/>
      <c r="M55" s="254"/>
      <c r="N55" s="254"/>
    </row>
    <row r="56" spans="4:14">
      <c r="D56" s="254"/>
      <c r="E56" s="254"/>
      <c r="M56" s="254"/>
      <c r="N56" s="254"/>
    </row>
    <row r="57" spans="4:14">
      <c r="D57" s="254"/>
      <c r="E57" s="254"/>
      <c r="M57" s="254"/>
      <c r="N57" s="254"/>
    </row>
    <row r="58" spans="4:14">
      <c r="D58" s="254"/>
      <c r="E58" s="254"/>
      <c r="M58" s="254"/>
      <c r="N58" s="254"/>
    </row>
    <row r="59" spans="4:14">
      <c r="D59" s="254"/>
      <c r="E59" s="254"/>
      <c r="M59" s="254"/>
      <c r="N59" s="254"/>
    </row>
    <row r="60" spans="4:14">
      <c r="D60" s="254"/>
      <c r="E60" s="254"/>
      <c r="M60" s="254"/>
      <c r="N60" s="254"/>
    </row>
    <row r="61" spans="4:14">
      <c r="D61" s="254"/>
      <c r="E61" s="254"/>
      <c r="M61" s="254"/>
      <c r="N61" s="254"/>
    </row>
    <row r="62" spans="4:14">
      <c r="D62" s="254"/>
      <c r="E62" s="254"/>
      <c r="M62" s="254"/>
      <c r="N62" s="254"/>
    </row>
    <row r="63" spans="4:14">
      <c r="D63" s="254"/>
      <c r="E63" s="254"/>
      <c r="M63" s="254"/>
      <c r="N63" s="254"/>
    </row>
    <row r="64" spans="4:14">
      <c r="D64" s="254"/>
      <c r="E64" s="254"/>
      <c r="M64" s="254"/>
      <c r="N64" s="254"/>
    </row>
    <row r="65" spans="4:14">
      <c r="D65" s="254"/>
      <c r="E65" s="254"/>
      <c r="M65" s="254"/>
      <c r="N65" s="254"/>
    </row>
    <row r="66" spans="4:14">
      <c r="D66" s="254"/>
      <c r="E66" s="254"/>
      <c r="M66" s="254"/>
      <c r="N66" s="254"/>
    </row>
    <row r="67" spans="4:14">
      <c r="D67" s="254"/>
      <c r="E67" s="254"/>
      <c r="M67" s="254"/>
      <c r="N67" s="254"/>
    </row>
    <row r="68" spans="4:14">
      <c r="D68" s="254"/>
      <c r="E68" s="254"/>
      <c r="M68" s="254"/>
      <c r="N68" s="254"/>
    </row>
    <row r="69" spans="4:14">
      <c r="D69" s="254"/>
      <c r="E69" s="254"/>
      <c r="M69" s="254"/>
      <c r="N69" s="254"/>
    </row>
    <row r="70" spans="4:14">
      <c r="D70" s="254"/>
      <c r="E70" s="254"/>
      <c r="M70" s="254"/>
      <c r="N70" s="254"/>
    </row>
    <row r="71" spans="4:14">
      <c r="D71" s="254"/>
      <c r="E71" s="254"/>
      <c r="M71" s="254"/>
      <c r="N71" s="254"/>
    </row>
    <row r="72" spans="4:14">
      <c r="D72" s="254"/>
      <c r="E72" s="254"/>
      <c r="M72" s="254"/>
      <c r="N72" s="254"/>
    </row>
    <row r="73" spans="4:14">
      <c r="D73" s="254"/>
      <c r="E73" s="254"/>
      <c r="M73" s="254"/>
      <c r="N73" s="254"/>
    </row>
    <row r="74" spans="4:14">
      <c r="D74" s="254"/>
      <c r="E74" s="254"/>
      <c r="M74" s="254"/>
      <c r="N74" s="254"/>
    </row>
    <row r="75" spans="4:14">
      <c r="D75" s="254"/>
      <c r="E75" s="254"/>
      <c r="M75" s="254"/>
      <c r="N75" s="254"/>
    </row>
    <row r="76" spans="4:14">
      <c r="D76" s="254"/>
      <c r="E76" s="254"/>
      <c r="M76" s="254"/>
      <c r="N76" s="254"/>
    </row>
    <row r="77" spans="4:14">
      <c r="D77" s="254"/>
      <c r="E77" s="254"/>
      <c r="M77" s="254"/>
      <c r="N77" s="254"/>
    </row>
    <row r="78" spans="4:14">
      <c r="D78" s="254"/>
      <c r="E78" s="254"/>
      <c r="M78" s="254"/>
      <c r="N78" s="254"/>
    </row>
    <row r="79" spans="4:14">
      <c r="D79" s="254"/>
      <c r="E79" s="254"/>
      <c r="M79" s="254"/>
      <c r="N79" s="254"/>
    </row>
    <row r="80" spans="4:14">
      <c r="D80" s="254"/>
      <c r="E80" s="254"/>
      <c r="M80" s="254"/>
      <c r="N80" s="254"/>
    </row>
    <row r="81" spans="4:14">
      <c r="D81" s="254"/>
      <c r="E81" s="254"/>
      <c r="M81" s="254"/>
      <c r="N81" s="254"/>
    </row>
    <row r="82" spans="4:14">
      <c r="D82" s="254"/>
      <c r="E82" s="254"/>
      <c r="M82" s="254"/>
      <c r="N82" s="254"/>
    </row>
    <row r="83" spans="4:14">
      <c r="D83" s="254"/>
      <c r="E83" s="254"/>
      <c r="M83" s="254"/>
      <c r="N83" s="254"/>
    </row>
    <row r="84" spans="4:14">
      <c r="D84" s="254"/>
      <c r="E84" s="254"/>
      <c r="M84" s="254"/>
      <c r="N84" s="254"/>
    </row>
    <row r="85" spans="4:14">
      <c r="D85" s="254"/>
      <c r="E85" s="254"/>
      <c r="M85" s="254"/>
      <c r="N85" s="254"/>
    </row>
    <row r="86" spans="4:14">
      <c r="D86" s="254"/>
      <c r="E86" s="254"/>
      <c r="M86" s="254"/>
      <c r="N86" s="254"/>
    </row>
    <row r="87" spans="4:14">
      <c r="D87" s="254"/>
      <c r="E87" s="254"/>
      <c r="M87" s="254"/>
      <c r="N87" s="254"/>
    </row>
    <row r="88" spans="4:14">
      <c r="D88" s="254"/>
      <c r="E88" s="254"/>
      <c r="M88" s="254"/>
      <c r="N88" s="254"/>
    </row>
    <row r="89" spans="4:14">
      <c r="D89" s="254"/>
      <c r="E89" s="254"/>
      <c r="M89" s="254"/>
      <c r="N89" s="254"/>
    </row>
    <row r="90" spans="4:14">
      <c r="D90" s="254"/>
      <c r="E90" s="254"/>
      <c r="M90" s="254"/>
      <c r="N90" s="254"/>
    </row>
    <row r="91" spans="4:14">
      <c r="D91" s="254"/>
      <c r="E91" s="254"/>
      <c r="M91" s="254"/>
      <c r="N91" s="254"/>
    </row>
    <row r="92" spans="4:14">
      <c r="D92" s="254"/>
      <c r="E92" s="254"/>
      <c r="M92" s="254"/>
      <c r="N92" s="254"/>
    </row>
    <row r="93" spans="4:14">
      <c r="D93" s="254"/>
      <c r="E93" s="254"/>
      <c r="M93" s="254"/>
      <c r="N93" s="254"/>
    </row>
    <row r="94" spans="4:14">
      <c r="D94" s="254"/>
      <c r="E94" s="254"/>
      <c r="M94" s="254"/>
      <c r="N94" s="254"/>
    </row>
    <row r="95" spans="4:14">
      <c r="D95" s="254"/>
      <c r="E95" s="254"/>
      <c r="M95" s="254"/>
      <c r="N95" s="254"/>
    </row>
    <row r="96" spans="4:14">
      <c r="D96" s="254"/>
      <c r="E96" s="254"/>
      <c r="M96" s="254"/>
      <c r="N96" s="254"/>
    </row>
    <row r="97" spans="4:14">
      <c r="D97" s="254"/>
      <c r="E97" s="254"/>
      <c r="M97" s="254"/>
      <c r="N97" s="254"/>
    </row>
    <row r="98" spans="4:14">
      <c r="D98" s="254"/>
      <c r="E98" s="254"/>
      <c r="M98" s="254"/>
      <c r="N98" s="254"/>
    </row>
    <row r="99" spans="4:14">
      <c r="D99" s="254"/>
      <c r="E99" s="254"/>
      <c r="M99" s="254"/>
      <c r="N99" s="254"/>
    </row>
    <row r="100" spans="4:14">
      <c r="D100" s="254"/>
      <c r="E100" s="254"/>
      <c r="M100" s="254"/>
      <c r="N100" s="254"/>
    </row>
    <row r="101" spans="4:14">
      <c r="D101" s="254"/>
      <c r="E101" s="254"/>
      <c r="M101" s="254"/>
      <c r="N101" s="254"/>
    </row>
    <row r="102" spans="4:14">
      <c r="D102" s="254"/>
      <c r="E102" s="254"/>
      <c r="M102" s="254"/>
      <c r="N102" s="254"/>
    </row>
    <row r="103" spans="4:14">
      <c r="D103" s="254"/>
      <c r="E103" s="254"/>
      <c r="M103" s="254"/>
      <c r="N103" s="254"/>
    </row>
    <row r="104" spans="4:14">
      <c r="D104" s="254"/>
      <c r="E104" s="254"/>
      <c r="M104" s="254"/>
      <c r="N104" s="254"/>
    </row>
    <row r="105" spans="4:14">
      <c r="D105" s="254"/>
      <c r="E105" s="254"/>
      <c r="M105" s="254"/>
      <c r="N105" s="254"/>
    </row>
    <row r="106" spans="4:14">
      <c r="D106" s="254"/>
      <c r="E106" s="254"/>
      <c r="M106" s="254"/>
      <c r="N106" s="254"/>
    </row>
    <row r="107" spans="4:14">
      <c r="D107" s="254"/>
      <c r="E107" s="254"/>
      <c r="M107" s="254"/>
      <c r="N107" s="254"/>
    </row>
    <row r="108" spans="4:14">
      <c r="D108" s="254"/>
      <c r="E108" s="254"/>
      <c r="M108" s="254"/>
      <c r="N108" s="254"/>
    </row>
    <row r="109" spans="4:14">
      <c r="D109" s="254"/>
      <c r="E109" s="254"/>
      <c r="M109" s="254"/>
      <c r="N109" s="254"/>
    </row>
    <row r="110" spans="4:14">
      <c r="D110" s="254"/>
      <c r="E110" s="254"/>
      <c r="M110" s="254"/>
      <c r="N110" s="254"/>
    </row>
    <row r="111" spans="4:14">
      <c r="D111" s="254"/>
      <c r="E111" s="254"/>
      <c r="M111" s="254"/>
      <c r="N111" s="254"/>
    </row>
    <row r="112" spans="4:14">
      <c r="D112" s="254"/>
      <c r="E112" s="254"/>
      <c r="M112" s="254"/>
      <c r="N112" s="254"/>
    </row>
    <row r="113" spans="4:14">
      <c r="D113" s="254"/>
      <c r="E113" s="254"/>
      <c r="M113" s="254"/>
      <c r="N113" s="254"/>
    </row>
    <row r="114" spans="4:14">
      <c r="D114" s="254"/>
      <c r="E114" s="254"/>
      <c r="M114" s="254"/>
      <c r="N114" s="254"/>
    </row>
    <row r="115" spans="4:14">
      <c r="D115" s="254"/>
      <c r="E115" s="254"/>
      <c r="M115" s="254"/>
      <c r="N115" s="254"/>
    </row>
    <row r="116" spans="4:14">
      <c r="D116" s="254"/>
      <c r="E116" s="254"/>
      <c r="M116" s="254"/>
      <c r="N116" s="254"/>
    </row>
    <row r="117" spans="4:14">
      <c r="D117" s="254"/>
      <c r="E117" s="254"/>
      <c r="M117" s="254"/>
      <c r="N117" s="254"/>
    </row>
    <row r="118" spans="4:14">
      <c r="D118" s="254"/>
      <c r="E118" s="254"/>
      <c r="M118" s="254"/>
      <c r="N118" s="254"/>
    </row>
    <row r="119" spans="4:14">
      <c r="D119" s="254"/>
      <c r="E119" s="254"/>
      <c r="M119" s="254"/>
      <c r="N119" s="254"/>
    </row>
    <row r="120" spans="4:14">
      <c r="D120" s="254"/>
      <c r="E120" s="254"/>
      <c r="M120" s="254"/>
      <c r="N120" s="254"/>
    </row>
    <row r="121" spans="4:14">
      <c r="D121" s="254"/>
      <c r="E121" s="254"/>
      <c r="M121" s="254"/>
      <c r="N121" s="254"/>
    </row>
    <row r="122" spans="4:14">
      <c r="D122" s="254"/>
      <c r="E122" s="254"/>
      <c r="M122" s="254"/>
      <c r="N122" s="254"/>
    </row>
    <row r="123" spans="4:14">
      <c r="D123" s="254"/>
      <c r="E123" s="254"/>
      <c r="M123" s="254"/>
      <c r="N123" s="254"/>
    </row>
    <row r="124" spans="4:14">
      <c r="D124" s="254"/>
      <c r="E124" s="254"/>
      <c r="M124" s="254"/>
      <c r="N124" s="254"/>
    </row>
    <row r="125" spans="4:14">
      <c r="D125" s="254"/>
      <c r="E125" s="254"/>
      <c r="M125" s="254"/>
      <c r="N125" s="254"/>
    </row>
    <row r="126" spans="4:14">
      <c r="D126" s="254"/>
      <c r="E126" s="254"/>
      <c r="M126" s="254"/>
      <c r="N126" s="254"/>
    </row>
    <row r="127" spans="4:14">
      <c r="D127" s="254"/>
      <c r="E127" s="254"/>
      <c r="M127" s="254"/>
      <c r="N127" s="254"/>
    </row>
    <row r="128" spans="4:14">
      <c r="D128" s="254"/>
      <c r="E128" s="254"/>
      <c r="M128" s="254"/>
      <c r="N128" s="254"/>
    </row>
    <row r="129" spans="4:14">
      <c r="D129" s="254"/>
      <c r="E129" s="254"/>
      <c r="M129" s="254"/>
      <c r="N129" s="254"/>
    </row>
    <row r="130" spans="4:14">
      <c r="D130" s="254"/>
      <c r="E130" s="254"/>
      <c r="M130" s="254"/>
      <c r="N130" s="254"/>
    </row>
    <row r="131" spans="4:14">
      <c r="D131" s="254"/>
      <c r="E131" s="254"/>
      <c r="M131" s="254"/>
      <c r="N131" s="254"/>
    </row>
    <row r="132" spans="4:14">
      <c r="D132" s="254"/>
      <c r="E132" s="254"/>
      <c r="M132" s="254"/>
      <c r="N132" s="254"/>
    </row>
    <row r="133" spans="4:14">
      <c r="D133" s="254"/>
      <c r="E133" s="254"/>
      <c r="M133" s="254"/>
      <c r="N133" s="254"/>
    </row>
    <row r="134" spans="4:14">
      <c r="D134" s="254"/>
      <c r="E134" s="254"/>
      <c r="M134" s="254"/>
      <c r="N134" s="254"/>
    </row>
    <row r="135" spans="4:14">
      <c r="D135" s="254"/>
      <c r="E135" s="254"/>
      <c r="M135" s="254"/>
      <c r="N135" s="254"/>
    </row>
    <row r="136" spans="4:14">
      <c r="D136" s="254"/>
      <c r="E136" s="254"/>
      <c r="M136" s="254"/>
      <c r="N136" s="254"/>
    </row>
    <row r="137" spans="4:14">
      <c r="D137" s="254"/>
      <c r="E137" s="254"/>
      <c r="M137" s="254"/>
      <c r="N137" s="254"/>
    </row>
    <row r="138" spans="4:14">
      <c r="D138" s="254"/>
      <c r="E138" s="254"/>
      <c r="M138" s="254"/>
      <c r="N138" s="254"/>
    </row>
    <row r="139" spans="4:14">
      <c r="D139" s="254"/>
      <c r="E139" s="254"/>
      <c r="M139" s="254"/>
      <c r="N139" s="254"/>
    </row>
    <row r="140" spans="4:14">
      <c r="D140" s="254"/>
      <c r="E140" s="254"/>
      <c r="M140" s="254"/>
      <c r="N140" s="254"/>
    </row>
    <row r="141" spans="4:14">
      <c r="D141" s="254"/>
      <c r="E141" s="254"/>
      <c r="M141" s="254"/>
      <c r="N141" s="254"/>
    </row>
    <row r="142" spans="4:14">
      <c r="D142" s="254"/>
      <c r="E142" s="254"/>
      <c r="M142" s="254"/>
      <c r="N142" s="254"/>
    </row>
    <row r="143" spans="4:14">
      <c r="D143" s="254"/>
      <c r="E143" s="254"/>
      <c r="M143" s="254"/>
      <c r="N143" s="254"/>
    </row>
    <row r="144" spans="4:14">
      <c r="D144" s="254"/>
      <c r="E144" s="254"/>
      <c r="M144" s="254"/>
      <c r="N144" s="254"/>
    </row>
    <row r="145" spans="4:14">
      <c r="D145" s="254"/>
      <c r="E145" s="254"/>
      <c r="M145" s="254"/>
      <c r="N145" s="254"/>
    </row>
    <row r="146" spans="4:14">
      <c r="D146" s="254"/>
      <c r="E146" s="254"/>
      <c r="M146" s="254"/>
      <c r="N146" s="254"/>
    </row>
    <row r="147" spans="4:14">
      <c r="D147" s="254"/>
      <c r="E147" s="254"/>
      <c r="M147" s="254"/>
      <c r="N147" s="254"/>
    </row>
    <row r="148" spans="4:14">
      <c r="D148" s="254"/>
      <c r="E148" s="254"/>
      <c r="M148" s="254"/>
      <c r="N148" s="254"/>
    </row>
    <row r="149" spans="4:14">
      <c r="D149" s="254"/>
      <c r="E149" s="254"/>
      <c r="M149" s="254"/>
      <c r="N149" s="254"/>
    </row>
    <row r="150" spans="4:14">
      <c r="D150" s="254"/>
      <c r="E150" s="254"/>
      <c r="M150" s="254"/>
      <c r="N150" s="254"/>
    </row>
    <row r="151" spans="4:14">
      <c r="D151" s="254"/>
      <c r="E151" s="254"/>
      <c r="M151" s="254"/>
      <c r="N151" s="254"/>
    </row>
    <row r="152" spans="4:14">
      <c r="D152" s="254"/>
      <c r="E152" s="254"/>
      <c r="M152" s="254"/>
      <c r="N152" s="254"/>
    </row>
    <row r="153" spans="4:14">
      <c r="D153" s="254"/>
      <c r="E153" s="254"/>
      <c r="M153" s="254"/>
      <c r="N153" s="254"/>
    </row>
    <row r="154" spans="4:14">
      <c r="D154" s="254"/>
      <c r="E154" s="254"/>
      <c r="M154" s="254"/>
      <c r="N154" s="254"/>
    </row>
    <row r="155" spans="4:14">
      <c r="D155" s="254"/>
      <c r="E155" s="254"/>
      <c r="M155" s="254"/>
      <c r="N155" s="254"/>
    </row>
    <row r="156" spans="4:14">
      <c r="D156" s="254"/>
      <c r="E156" s="254"/>
      <c r="M156" s="254"/>
      <c r="N156" s="254"/>
    </row>
    <row r="157" spans="4:14">
      <c r="D157" s="254"/>
      <c r="E157" s="254"/>
      <c r="M157" s="254"/>
      <c r="N157" s="254"/>
    </row>
    <row r="158" spans="4:14">
      <c r="D158" s="254"/>
      <c r="E158" s="254"/>
      <c r="M158" s="254"/>
      <c r="N158" s="254"/>
    </row>
    <row r="159" spans="4:14">
      <c r="D159" s="254"/>
      <c r="E159" s="254"/>
      <c r="M159" s="254"/>
      <c r="N159" s="254"/>
    </row>
    <row r="160" spans="4:14">
      <c r="D160" s="254"/>
      <c r="E160" s="254"/>
      <c r="M160" s="254"/>
      <c r="N160" s="254"/>
    </row>
    <row r="161" spans="4:14">
      <c r="D161" s="254"/>
      <c r="E161" s="254"/>
      <c r="M161" s="254"/>
      <c r="N161" s="254"/>
    </row>
    <row r="162" spans="4:14">
      <c r="D162" s="254"/>
      <c r="E162" s="254"/>
      <c r="M162" s="254"/>
      <c r="N162" s="254"/>
    </row>
    <row r="163" spans="4:14">
      <c r="D163" s="254"/>
      <c r="E163" s="254"/>
      <c r="M163" s="254"/>
      <c r="N163" s="254"/>
    </row>
    <row r="164" spans="4:14">
      <c r="D164" s="254"/>
      <c r="E164" s="254"/>
      <c r="M164" s="254"/>
      <c r="N164" s="254"/>
    </row>
    <row r="165" spans="4:14">
      <c r="D165" s="254"/>
      <c r="E165" s="254"/>
      <c r="M165" s="254"/>
      <c r="N165" s="254"/>
    </row>
    <row r="166" spans="4:14">
      <c r="D166" s="254"/>
      <c r="E166" s="254"/>
      <c r="M166" s="254"/>
      <c r="N166" s="254"/>
    </row>
    <row r="167" spans="4:14">
      <c r="D167" s="254"/>
      <c r="E167" s="254"/>
      <c r="M167" s="254"/>
      <c r="N167" s="254"/>
    </row>
    <row r="168" spans="4:14">
      <c r="D168" s="254"/>
      <c r="E168" s="254"/>
      <c r="M168" s="254"/>
      <c r="N168" s="254"/>
    </row>
    <row r="169" spans="4:14">
      <c r="D169" s="254"/>
      <c r="E169" s="254"/>
      <c r="M169" s="254"/>
      <c r="N169" s="254"/>
    </row>
    <row r="170" spans="4:14">
      <c r="D170" s="254"/>
      <c r="E170" s="254"/>
      <c r="M170" s="254"/>
      <c r="N170" s="254"/>
    </row>
    <row r="171" spans="4:14">
      <c r="D171" s="254"/>
      <c r="E171" s="254"/>
      <c r="M171" s="254"/>
      <c r="N171" s="254"/>
    </row>
    <row r="172" spans="4:14">
      <c r="D172" s="254"/>
      <c r="E172" s="254"/>
      <c r="M172" s="254"/>
      <c r="N172" s="254"/>
    </row>
    <row r="173" spans="4:14">
      <c r="D173" s="254"/>
      <c r="E173" s="254"/>
      <c r="M173" s="254"/>
      <c r="N173" s="254"/>
    </row>
    <row r="174" spans="4:14">
      <c r="D174" s="254"/>
      <c r="E174" s="254"/>
      <c r="M174" s="254"/>
      <c r="N174" s="254"/>
    </row>
    <row r="175" spans="4:14">
      <c r="D175" s="254"/>
      <c r="E175" s="254"/>
      <c r="M175" s="254"/>
      <c r="N175" s="254"/>
    </row>
    <row r="176" spans="4:14">
      <c r="D176" s="254"/>
      <c r="E176" s="254"/>
      <c r="M176" s="254"/>
      <c r="N176" s="254"/>
    </row>
    <row r="177" spans="4:14">
      <c r="D177" s="254"/>
      <c r="E177" s="254"/>
      <c r="M177" s="254"/>
      <c r="N177" s="254"/>
    </row>
    <row r="178" spans="4:14">
      <c r="D178" s="254"/>
      <c r="E178" s="254"/>
      <c r="M178" s="254"/>
      <c r="N178" s="254"/>
    </row>
    <row r="179" spans="4:14">
      <c r="D179" s="254"/>
      <c r="E179" s="254"/>
      <c r="M179" s="254"/>
      <c r="N179" s="254"/>
    </row>
    <row r="180" spans="4:14">
      <c r="D180" s="254"/>
      <c r="E180" s="254"/>
      <c r="M180" s="254"/>
      <c r="N180" s="254"/>
    </row>
    <row r="181" spans="4:14">
      <c r="D181" s="254"/>
      <c r="E181" s="254"/>
      <c r="M181" s="254"/>
      <c r="N181" s="254"/>
    </row>
    <row r="182" spans="4:14">
      <c r="D182" s="254"/>
      <c r="E182" s="254"/>
      <c r="M182" s="254"/>
      <c r="N182" s="254"/>
    </row>
    <row r="183" spans="4:14">
      <c r="D183" s="254"/>
      <c r="E183" s="254"/>
      <c r="M183" s="254"/>
      <c r="N183" s="254"/>
    </row>
    <row r="184" spans="4:14">
      <c r="D184" s="254"/>
      <c r="E184" s="254"/>
      <c r="M184" s="254"/>
      <c r="N184" s="254"/>
    </row>
    <row r="185" spans="4:14">
      <c r="D185" s="254"/>
      <c r="E185" s="254"/>
      <c r="M185" s="254"/>
      <c r="N185" s="254"/>
    </row>
    <row r="186" spans="4:14">
      <c r="D186" s="254"/>
      <c r="E186" s="254"/>
      <c r="M186" s="254"/>
      <c r="N186" s="254"/>
    </row>
    <row r="187" spans="4:14">
      <c r="D187" s="254"/>
      <c r="E187" s="254"/>
      <c r="M187" s="254"/>
      <c r="N187" s="254"/>
    </row>
    <row r="188" spans="4:14">
      <c r="D188" s="254"/>
      <c r="E188" s="254"/>
      <c r="M188" s="254"/>
      <c r="N188" s="254"/>
    </row>
    <row r="189" spans="4:14">
      <c r="D189" s="254"/>
      <c r="E189" s="254"/>
      <c r="M189" s="254"/>
      <c r="N189" s="254"/>
    </row>
    <row r="190" spans="4:14">
      <c r="D190" s="254"/>
      <c r="E190" s="254"/>
      <c r="M190" s="254"/>
      <c r="N190" s="254"/>
    </row>
    <row r="191" spans="4:14">
      <c r="D191" s="254"/>
      <c r="E191" s="254"/>
      <c r="M191" s="254"/>
      <c r="N191" s="254"/>
    </row>
    <row r="192" spans="4:14">
      <c r="D192" s="254"/>
      <c r="E192" s="254"/>
      <c r="M192" s="254"/>
      <c r="N192" s="254"/>
    </row>
    <row r="193" spans="4:14">
      <c r="D193" s="254"/>
      <c r="E193" s="254"/>
      <c r="M193" s="254"/>
      <c r="N193" s="254"/>
    </row>
    <row r="194" spans="4:14">
      <c r="D194" s="254"/>
      <c r="E194" s="254"/>
      <c r="M194" s="254"/>
      <c r="N194" s="254"/>
    </row>
    <row r="195" spans="4:14">
      <c r="D195" s="254"/>
      <c r="E195" s="254"/>
      <c r="M195" s="254"/>
      <c r="N195" s="254"/>
    </row>
    <row r="196" spans="4:14">
      <c r="D196" s="254"/>
      <c r="E196" s="254"/>
      <c r="M196" s="254"/>
      <c r="N196" s="254"/>
    </row>
    <row r="197" spans="4:14">
      <c r="D197" s="254"/>
      <c r="E197" s="254"/>
      <c r="M197" s="254"/>
      <c r="N197" s="254"/>
    </row>
    <row r="198" spans="4:14">
      <c r="D198" s="254"/>
      <c r="E198" s="254"/>
      <c r="M198" s="254"/>
      <c r="N198" s="254"/>
    </row>
    <row r="199" spans="4:14">
      <c r="D199" s="254"/>
      <c r="E199" s="254"/>
      <c r="M199" s="254"/>
      <c r="N199" s="254"/>
    </row>
    <row r="200" spans="4:14">
      <c r="D200" s="254"/>
      <c r="E200" s="254"/>
      <c r="M200" s="254"/>
      <c r="N200" s="254"/>
    </row>
    <row r="201" spans="4:14">
      <c r="D201" s="254"/>
      <c r="E201" s="254"/>
      <c r="M201" s="254"/>
      <c r="N201" s="254"/>
    </row>
    <row r="202" spans="4:14">
      <c r="D202" s="254"/>
      <c r="E202" s="254"/>
      <c r="M202" s="254"/>
      <c r="N202" s="254"/>
    </row>
    <row r="203" spans="4:14">
      <c r="D203" s="254"/>
      <c r="E203" s="254"/>
      <c r="M203" s="254"/>
      <c r="N203" s="254"/>
    </row>
    <row r="204" spans="4:14">
      <c r="D204" s="254"/>
      <c r="E204" s="254"/>
      <c r="M204" s="254"/>
      <c r="N204" s="254"/>
    </row>
    <row r="205" spans="4:14">
      <c r="D205" s="254"/>
      <c r="E205" s="254"/>
      <c r="M205" s="254"/>
      <c r="N205" s="254"/>
    </row>
    <row r="206" spans="4:14">
      <c r="D206" s="254"/>
      <c r="E206" s="254"/>
      <c r="M206" s="254"/>
      <c r="N206" s="254"/>
    </row>
    <row r="207" spans="4:14">
      <c r="D207" s="254"/>
      <c r="E207" s="254"/>
      <c r="M207" s="254"/>
      <c r="N207" s="254"/>
    </row>
    <row r="208" spans="4:14">
      <c r="D208" s="254"/>
      <c r="E208" s="254"/>
      <c r="M208" s="254"/>
      <c r="N208" s="254"/>
    </row>
    <row r="209" spans="4:14">
      <c r="D209" s="254"/>
      <c r="E209" s="254"/>
      <c r="M209" s="254"/>
      <c r="N209" s="254"/>
    </row>
    <row r="210" spans="4:14">
      <c r="D210" s="254"/>
      <c r="E210" s="254"/>
      <c r="M210" s="254"/>
      <c r="N210" s="254"/>
    </row>
    <row r="211" spans="4:14">
      <c r="D211" s="254"/>
      <c r="E211" s="254"/>
      <c r="M211" s="254"/>
      <c r="N211" s="254"/>
    </row>
    <row r="212" spans="4:14">
      <c r="D212" s="254"/>
      <c r="E212" s="254"/>
      <c r="M212" s="254"/>
      <c r="N212" s="254"/>
    </row>
    <row r="213" spans="4:14">
      <c r="D213" s="254"/>
      <c r="E213" s="254"/>
      <c r="M213" s="254"/>
      <c r="N213" s="254"/>
    </row>
    <row r="214" spans="4:14">
      <c r="D214" s="254"/>
      <c r="E214" s="254"/>
      <c r="M214" s="254"/>
      <c r="N214" s="254"/>
    </row>
    <row r="215" spans="4:14">
      <c r="D215" s="254"/>
      <c r="E215" s="254"/>
      <c r="M215" s="254"/>
      <c r="N215" s="254"/>
    </row>
    <row r="216" spans="4:14">
      <c r="D216" s="254"/>
      <c r="E216" s="254"/>
      <c r="M216" s="254"/>
      <c r="N216" s="254"/>
    </row>
    <row r="217" spans="4:14">
      <c r="D217" s="254"/>
      <c r="E217" s="254"/>
      <c r="M217" s="254"/>
      <c r="N217" s="254"/>
    </row>
    <row r="218" spans="4:14">
      <c r="D218" s="254"/>
      <c r="E218" s="254"/>
      <c r="M218" s="254"/>
      <c r="N218" s="254"/>
    </row>
    <row r="219" spans="4:14">
      <c r="D219" s="254"/>
      <c r="E219" s="254"/>
      <c r="M219" s="254"/>
      <c r="N219" s="254"/>
    </row>
    <row r="220" spans="4:14">
      <c r="D220" s="254"/>
      <c r="E220" s="254"/>
      <c r="M220" s="254"/>
      <c r="N220" s="254"/>
    </row>
    <row r="221" spans="4:14">
      <c r="D221" s="254"/>
      <c r="E221" s="254"/>
      <c r="M221" s="254"/>
      <c r="N221" s="254"/>
    </row>
    <row r="222" spans="4:14">
      <c r="D222" s="254"/>
      <c r="E222" s="254"/>
      <c r="M222" s="254"/>
      <c r="N222" s="254"/>
    </row>
    <row r="223" spans="4:14">
      <c r="D223" s="254"/>
      <c r="E223" s="254"/>
      <c r="M223" s="254"/>
      <c r="N223" s="254"/>
    </row>
    <row r="224" spans="4:14">
      <c r="D224" s="254"/>
      <c r="E224" s="254"/>
      <c r="M224" s="254"/>
      <c r="N224" s="254"/>
    </row>
    <row r="225" spans="4:14">
      <c r="D225" s="254"/>
      <c r="E225" s="254"/>
      <c r="M225" s="254"/>
      <c r="N225" s="254"/>
    </row>
    <row r="226" spans="4:14">
      <c r="D226" s="254"/>
      <c r="E226" s="254"/>
      <c r="M226" s="254"/>
      <c r="N226" s="254"/>
    </row>
    <row r="227" spans="4:14">
      <c r="D227" s="254"/>
      <c r="E227" s="254"/>
      <c r="M227" s="254"/>
      <c r="N227" s="254"/>
    </row>
    <row r="228" spans="4:14">
      <c r="D228" s="254"/>
      <c r="E228" s="254"/>
      <c r="M228" s="254"/>
      <c r="N228" s="254"/>
    </row>
    <row r="229" spans="4:14">
      <c r="D229" s="254"/>
      <c r="E229" s="254"/>
      <c r="M229" s="254"/>
      <c r="N229" s="254"/>
    </row>
    <row r="230" spans="4:14">
      <c r="D230" s="254"/>
      <c r="E230" s="254"/>
      <c r="M230" s="254"/>
      <c r="N230" s="254"/>
    </row>
    <row r="231" spans="4:14">
      <c r="D231" s="254"/>
      <c r="E231" s="254"/>
      <c r="M231" s="254"/>
      <c r="N231" s="254"/>
    </row>
    <row r="232" spans="4:14">
      <c r="D232" s="254"/>
      <c r="E232" s="254"/>
      <c r="M232" s="254"/>
      <c r="N232" s="254"/>
    </row>
    <row r="233" spans="4:14">
      <c r="D233" s="254"/>
      <c r="E233" s="254"/>
      <c r="M233" s="254"/>
      <c r="N233" s="254"/>
    </row>
    <row r="234" spans="4:14">
      <c r="D234" s="254"/>
      <c r="E234" s="254"/>
      <c r="M234" s="254"/>
      <c r="N234" s="254"/>
    </row>
    <row r="235" spans="4:14">
      <c r="D235" s="254"/>
      <c r="E235" s="254"/>
      <c r="M235" s="254"/>
      <c r="N235" s="254"/>
    </row>
    <row r="236" spans="4:14">
      <c r="D236" s="254"/>
      <c r="E236" s="254"/>
      <c r="M236" s="254"/>
      <c r="N236" s="254"/>
    </row>
    <row r="237" spans="4:14">
      <c r="D237" s="254"/>
      <c r="E237" s="254"/>
      <c r="M237" s="254"/>
      <c r="N237" s="254"/>
    </row>
    <row r="238" spans="4:14">
      <c r="D238" s="254"/>
      <c r="E238" s="254"/>
      <c r="M238" s="254"/>
      <c r="N238" s="254"/>
    </row>
    <row r="239" spans="4:14">
      <c r="D239" s="254"/>
      <c r="E239" s="254"/>
      <c r="M239" s="254"/>
      <c r="N239" s="254"/>
    </row>
    <row r="240" spans="4:14">
      <c r="D240" s="254"/>
      <c r="E240" s="254"/>
      <c r="M240" s="254"/>
      <c r="N240" s="254"/>
    </row>
    <row r="241" spans="4:14">
      <c r="D241" s="254"/>
      <c r="E241" s="254"/>
      <c r="M241" s="254"/>
      <c r="N241" s="254"/>
    </row>
    <row r="242" spans="4:14">
      <c r="D242" s="254"/>
      <c r="E242" s="254"/>
      <c r="M242" s="254"/>
      <c r="N242" s="254"/>
    </row>
    <row r="243" spans="4:14">
      <c r="D243" s="254"/>
      <c r="E243" s="254"/>
      <c r="M243" s="254"/>
      <c r="N243" s="254"/>
    </row>
    <row r="244" spans="4:14">
      <c r="D244" s="254"/>
      <c r="E244" s="254"/>
      <c r="M244" s="254"/>
      <c r="N244" s="254"/>
    </row>
    <row r="245" spans="4:14">
      <c r="D245" s="254"/>
      <c r="E245" s="254"/>
      <c r="M245" s="254"/>
      <c r="N245" s="254"/>
    </row>
    <row r="246" spans="4:14">
      <c r="D246" s="254"/>
      <c r="E246" s="254"/>
      <c r="M246" s="254"/>
      <c r="N246" s="254"/>
    </row>
    <row r="247" spans="4:14">
      <c r="D247" s="254"/>
      <c r="E247" s="254"/>
      <c r="M247" s="254"/>
      <c r="N247" s="254"/>
    </row>
    <row r="248" spans="4:14">
      <c r="D248" s="254"/>
      <c r="E248" s="254"/>
      <c r="M248" s="254"/>
      <c r="N248" s="254"/>
    </row>
    <row r="249" spans="4:14">
      <c r="D249" s="254"/>
      <c r="E249" s="254"/>
      <c r="M249" s="254"/>
      <c r="N249" s="254"/>
    </row>
    <row r="250" spans="4:14">
      <c r="D250" s="254"/>
      <c r="E250" s="254"/>
      <c r="M250" s="254"/>
      <c r="N250" s="254"/>
    </row>
    <row r="251" spans="4:14">
      <c r="D251" s="254"/>
      <c r="E251" s="254"/>
      <c r="M251" s="254"/>
      <c r="N251" s="254"/>
    </row>
    <row r="252" spans="4:14">
      <c r="D252" s="254"/>
      <c r="E252" s="254"/>
      <c r="M252" s="254"/>
      <c r="N252" s="254"/>
    </row>
    <row r="253" spans="4:14">
      <c r="D253" s="254"/>
      <c r="E253" s="254"/>
      <c r="M253" s="254"/>
      <c r="N253" s="254"/>
    </row>
    <row r="254" spans="4:14">
      <c r="D254" s="254"/>
      <c r="E254" s="254"/>
      <c r="M254" s="254"/>
      <c r="N254" s="254"/>
    </row>
    <row r="255" spans="4:14">
      <c r="D255" s="254"/>
      <c r="E255" s="254"/>
      <c r="M255" s="254"/>
      <c r="N255" s="254"/>
    </row>
    <row r="256" spans="4:14">
      <c r="D256" s="254"/>
      <c r="E256" s="254"/>
      <c r="M256" s="254"/>
      <c r="N256" s="254"/>
    </row>
    <row r="257" spans="4:14">
      <c r="D257" s="254"/>
      <c r="E257" s="254"/>
      <c r="M257" s="254"/>
      <c r="N257" s="254"/>
    </row>
    <row r="258" spans="4:14">
      <c r="D258" s="254"/>
      <c r="E258" s="254"/>
      <c r="M258" s="254"/>
      <c r="N258" s="254"/>
    </row>
    <row r="259" spans="4:14">
      <c r="D259" s="254"/>
      <c r="E259" s="254"/>
      <c r="M259" s="254"/>
      <c r="N259" s="254"/>
    </row>
    <row r="260" spans="4:14">
      <c r="D260" s="254"/>
      <c r="E260" s="254"/>
      <c r="M260" s="254"/>
      <c r="N260" s="254"/>
    </row>
    <row r="261" spans="4:14">
      <c r="D261" s="254"/>
      <c r="E261" s="254"/>
      <c r="M261" s="254"/>
      <c r="N261" s="254"/>
    </row>
    <row r="262" spans="4:14">
      <c r="D262" s="254"/>
      <c r="E262" s="254"/>
      <c r="M262" s="254"/>
      <c r="N262" s="254"/>
    </row>
    <row r="263" spans="4:14">
      <c r="D263" s="254"/>
      <c r="E263" s="254"/>
      <c r="M263" s="254"/>
      <c r="N263" s="254"/>
    </row>
    <row r="264" spans="4:14">
      <c r="D264" s="254"/>
      <c r="E264" s="254"/>
      <c r="M264" s="254"/>
      <c r="N264" s="254"/>
    </row>
    <row r="265" spans="4:14">
      <c r="D265" s="254"/>
      <c r="E265" s="254"/>
      <c r="M265" s="254"/>
      <c r="N265" s="254"/>
    </row>
    <row r="266" spans="4:14">
      <c r="D266" s="254"/>
      <c r="E266" s="254"/>
      <c r="M266" s="254"/>
      <c r="N266" s="254"/>
    </row>
    <row r="267" spans="4:14">
      <c r="D267" s="254"/>
      <c r="E267" s="254"/>
      <c r="M267" s="254"/>
      <c r="N267" s="254"/>
    </row>
    <row r="268" spans="4:14">
      <c r="D268" s="254"/>
      <c r="E268" s="254"/>
      <c r="M268" s="254"/>
      <c r="N268" s="254"/>
    </row>
    <row r="269" spans="4:14">
      <c r="D269" s="254"/>
      <c r="E269" s="254"/>
      <c r="M269" s="254"/>
      <c r="N269" s="254"/>
    </row>
    <row r="270" spans="4:14">
      <c r="D270" s="254"/>
      <c r="E270" s="254"/>
      <c r="M270" s="254"/>
      <c r="N270" s="254"/>
    </row>
    <row r="271" spans="4:14">
      <c r="D271" s="254"/>
      <c r="E271" s="254"/>
      <c r="M271" s="254"/>
      <c r="N271" s="254"/>
    </row>
    <row r="272" spans="4:14">
      <c r="D272" s="254"/>
      <c r="E272" s="254"/>
      <c r="M272" s="254"/>
      <c r="N272" s="254"/>
    </row>
    <row r="273" spans="4:14">
      <c r="D273" s="254"/>
      <c r="E273" s="254"/>
      <c r="M273" s="254"/>
      <c r="N273" s="254"/>
    </row>
    <row r="274" spans="4:14">
      <c r="D274" s="254"/>
      <c r="E274" s="254"/>
      <c r="M274" s="254"/>
      <c r="N274" s="254"/>
    </row>
    <row r="275" spans="4:14">
      <c r="D275" s="254"/>
      <c r="E275" s="254"/>
      <c r="M275" s="254"/>
      <c r="N275" s="254"/>
    </row>
    <row r="276" spans="4:14">
      <c r="D276" s="254"/>
      <c r="E276" s="254"/>
      <c r="M276" s="254"/>
      <c r="N276" s="254"/>
    </row>
    <row r="277" spans="4:14">
      <c r="D277" s="254"/>
      <c r="E277" s="254"/>
      <c r="M277" s="254"/>
      <c r="N277" s="254"/>
    </row>
    <row r="278" spans="4:14">
      <c r="D278" s="254"/>
      <c r="E278" s="254"/>
      <c r="M278" s="254"/>
      <c r="N278" s="254"/>
    </row>
    <row r="279" spans="4:14">
      <c r="D279" s="254"/>
      <c r="E279" s="254"/>
      <c r="M279" s="254"/>
      <c r="N279" s="254"/>
    </row>
    <row r="280" spans="4:14">
      <c r="D280" s="254"/>
      <c r="E280" s="254"/>
      <c r="M280" s="254"/>
      <c r="N280" s="254"/>
    </row>
    <row r="281" spans="4:14">
      <c r="D281" s="254"/>
      <c r="E281" s="254"/>
      <c r="M281" s="254"/>
      <c r="N281" s="254"/>
    </row>
    <row r="282" spans="4:14">
      <c r="D282" s="254"/>
      <c r="E282" s="254"/>
      <c r="M282" s="254"/>
      <c r="N282" s="254"/>
    </row>
    <row r="283" spans="4:14">
      <c r="D283" s="254"/>
      <c r="E283" s="254"/>
      <c r="M283" s="254"/>
      <c r="N283" s="254"/>
    </row>
    <row r="284" spans="4:14">
      <c r="D284" s="254"/>
      <c r="E284" s="254"/>
      <c r="M284" s="254"/>
      <c r="N284" s="254"/>
    </row>
    <row r="285" spans="4:14">
      <c r="D285" s="254"/>
      <c r="E285" s="254"/>
      <c r="M285" s="254"/>
      <c r="N285" s="254"/>
    </row>
    <row r="286" spans="4:14">
      <c r="D286" s="254"/>
      <c r="E286" s="254"/>
      <c r="M286" s="254"/>
      <c r="N286" s="254"/>
    </row>
    <row r="287" spans="4:14">
      <c r="D287" s="254"/>
      <c r="E287" s="254"/>
      <c r="M287" s="254"/>
      <c r="N287" s="254"/>
    </row>
    <row r="288" spans="4:14">
      <c r="D288" s="254"/>
      <c r="E288" s="254"/>
      <c r="M288" s="254"/>
      <c r="N288" s="254"/>
    </row>
    <row r="289" spans="4:14">
      <c r="D289" s="254"/>
      <c r="E289" s="254"/>
      <c r="M289" s="254"/>
      <c r="N289" s="254"/>
    </row>
    <row r="290" spans="4:14">
      <c r="D290" s="254"/>
      <c r="E290" s="254"/>
      <c r="M290" s="254"/>
      <c r="N290" s="254"/>
    </row>
    <row r="291" spans="4:14">
      <c r="D291" s="254"/>
      <c r="E291" s="254"/>
      <c r="M291" s="254"/>
      <c r="N291" s="254"/>
    </row>
    <row r="292" spans="4:14">
      <c r="D292" s="254"/>
      <c r="E292" s="254"/>
      <c r="M292" s="254"/>
      <c r="N292" s="254"/>
    </row>
    <row r="293" spans="4:14">
      <c r="D293" s="254"/>
      <c r="E293" s="254"/>
      <c r="M293" s="254"/>
      <c r="N293" s="254"/>
    </row>
    <row r="294" spans="4:14">
      <c r="D294" s="254"/>
      <c r="E294" s="254"/>
      <c r="M294" s="254"/>
      <c r="N294" s="254"/>
    </row>
    <row r="295" spans="4:14">
      <c r="D295" s="254"/>
      <c r="E295" s="254"/>
      <c r="M295" s="254"/>
      <c r="N295" s="254"/>
    </row>
    <row r="296" spans="4:14">
      <c r="D296" s="254"/>
      <c r="E296" s="254"/>
      <c r="M296" s="254"/>
      <c r="N296" s="254"/>
    </row>
    <row r="297" spans="4:14">
      <c r="D297" s="254"/>
      <c r="E297" s="254"/>
      <c r="M297" s="254"/>
      <c r="N297" s="254"/>
    </row>
    <row r="298" spans="4:14">
      <c r="D298" s="254"/>
      <c r="E298" s="254"/>
      <c r="M298" s="254"/>
      <c r="N298" s="254"/>
    </row>
    <row r="299" spans="4:14">
      <c r="D299" s="254"/>
      <c r="E299" s="254"/>
      <c r="M299" s="254"/>
      <c r="N299" s="254"/>
    </row>
    <row r="300" spans="4:14">
      <c r="D300" s="254"/>
      <c r="E300" s="254"/>
      <c r="M300" s="254"/>
      <c r="N300" s="254"/>
    </row>
    <row r="301" spans="4:14">
      <c r="D301" s="254"/>
      <c r="E301" s="254"/>
      <c r="M301" s="254"/>
      <c r="N301" s="254"/>
    </row>
    <row r="302" spans="4:14">
      <c r="D302" s="254"/>
      <c r="E302" s="254"/>
      <c r="M302" s="254"/>
      <c r="N302" s="254"/>
    </row>
    <row r="303" spans="4:14">
      <c r="D303" s="254"/>
      <c r="E303" s="254"/>
      <c r="M303" s="254"/>
      <c r="N303" s="254"/>
    </row>
    <row r="304" spans="4:14">
      <c r="D304" s="254"/>
      <c r="E304" s="254"/>
      <c r="M304" s="254"/>
      <c r="N304" s="254"/>
    </row>
    <row r="305" spans="4:14">
      <c r="D305" s="254"/>
      <c r="E305" s="254"/>
      <c r="M305" s="254"/>
      <c r="N305" s="254"/>
    </row>
    <row r="306" spans="4:14">
      <c r="D306" s="254"/>
      <c r="E306" s="254"/>
      <c r="M306" s="254"/>
      <c r="N306" s="254"/>
    </row>
    <row r="307" spans="4:14">
      <c r="D307" s="254"/>
      <c r="E307" s="254"/>
      <c r="M307" s="254"/>
      <c r="N307" s="254"/>
    </row>
    <row r="308" spans="4:14">
      <c r="D308" s="254"/>
      <c r="E308" s="254"/>
      <c r="M308" s="254"/>
      <c r="N308" s="254"/>
    </row>
    <row r="309" spans="4:14">
      <c r="D309" s="254"/>
      <c r="E309" s="254"/>
      <c r="M309" s="254"/>
      <c r="N309" s="254"/>
    </row>
    <row r="310" spans="4:14">
      <c r="D310" s="254"/>
      <c r="E310" s="254"/>
      <c r="M310" s="254"/>
      <c r="N310" s="254"/>
    </row>
    <row r="311" spans="4:14">
      <c r="D311" s="254"/>
      <c r="E311" s="254"/>
      <c r="M311" s="254"/>
      <c r="N311" s="254"/>
    </row>
    <row r="312" spans="4:14">
      <c r="D312" s="254"/>
      <c r="E312" s="254"/>
      <c r="M312" s="254"/>
      <c r="N312" s="254"/>
    </row>
    <row r="313" spans="4:14">
      <c r="D313" s="254"/>
      <c r="E313" s="254"/>
      <c r="M313" s="254"/>
      <c r="N313" s="254"/>
    </row>
    <row r="314" spans="4:14">
      <c r="D314" s="254"/>
      <c r="E314" s="254"/>
      <c r="M314" s="254"/>
      <c r="N314" s="254"/>
    </row>
    <row r="315" spans="4:14">
      <c r="D315" s="254"/>
      <c r="E315" s="254"/>
      <c r="M315" s="254"/>
      <c r="N315" s="254"/>
    </row>
    <row r="316" spans="4:14">
      <c r="D316" s="254"/>
      <c r="E316" s="254"/>
      <c r="M316" s="254"/>
      <c r="N316" s="254"/>
    </row>
    <row r="317" spans="4:14">
      <c r="D317" s="254"/>
      <c r="E317" s="254"/>
      <c r="M317" s="254"/>
      <c r="N317" s="254"/>
    </row>
    <row r="318" spans="4:14">
      <c r="D318" s="254"/>
      <c r="E318" s="254"/>
      <c r="M318" s="254"/>
      <c r="N318" s="254"/>
    </row>
    <row r="319" spans="4:14">
      <c r="D319" s="254"/>
      <c r="E319" s="254"/>
      <c r="M319" s="254"/>
      <c r="N319" s="254"/>
    </row>
    <row r="320" spans="4:14">
      <c r="D320" s="254"/>
      <c r="E320" s="254"/>
      <c r="M320" s="254"/>
      <c r="N320" s="254"/>
    </row>
    <row r="321" spans="4:14">
      <c r="D321" s="254"/>
      <c r="E321" s="254"/>
      <c r="M321" s="254"/>
      <c r="N321" s="254"/>
    </row>
    <row r="322" spans="4:14">
      <c r="D322" s="254"/>
      <c r="E322" s="254"/>
      <c r="M322" s="254"/>
      <c r="N322" s="254"/>
    </row>
    <row r="323" spans="4:14">
      <c r="D323" s="254"/>
      <c r="E323" s="254"/>
      <c r="M323" s="254"/>
      <c r="N323" s="254"/>
    </row>
    <row r="324" spans="4:14">
      <c r="D324" s="254"/>
      <c r="E324" s="254"/>
      <c r="M324" s="254"/>
      <c r="N324" s="254"/>
    </row>
    <row r="325" spans="4:14">
      <c r="D325" s="254"/>
      <c r="E325" s="254"/>
      <c r="M325" s="254"/>
      <c r="N325" s="254"/>
    </row>
    <row r="326" spans="4:14">
      <c r="D326" s="254"/>
      <c r="E326" s="254"/>
      <c r="M326" s="254"/>
      <c r="N326" s="254"/>
    </row>
    <row r="327" spans="4:14">
      <c r="D327" s="254"/>
      <c r="E327" s="254"/>
      <c r="M327" s="254"/>
      <c r="N327" s="254"/>
    </row>
    <row r="328" spans="4:14">
      <c r="D328" s="254"/>
      <c r="E328" s="254"/>
      <c r="M328" s="254"/>
      <c r="N328" s="254"/>
    </row>
    <row r="329" spans="4:14">
      <c r="D329" s="254"/>
      <c r="E329" s="254"/>
      <c r="M329" s="254"/>
      <c r="N329" s="254"/>
    </row>
    <row r="330" spans="4:14">
      <c r="D330" s="254"/>
      <c r="E330" s="254"/>
      <c r="M330" s="254"/>
      <c r="N330" s="254"/>
    </row>
    <row r="331" spans="4:14">
      <c r="D331" s="254"/>
      <c r="E331" s="254"/>
      <c r="M331" s="254"/>
      <c r="N331" s="254"/>
    </row>
    <row r="332" spans="4:14">
      <c r="D332" s="254"/>
      <c r="E332" s="254"/>
      <c r="M332" s="254"/>
      <c r="N332" s="254"/>
    </row>
    <row r="333" spans="4:14">
      <c r="D333" s="254"/>
      <c r="E333" s="254"/>
      <c r="M333" s="254"/>
      <c r="N333" s="254"/>
    </row>
    <row r="334" spans="4:14">
      <c r="D334" s="254"/>
      <c r="E334" s="254"/>
      <c r="M334" s="254"/>
      <c r="N334" s="254"/>
    </row>
    <row r="335" spans="4:14">
      <c r="D335" s="254"/>
      <c r="E335" s="254"/>
      <c r="M335" s="254"/>
      <c r="N335" s="254"/>
    </row>
    <row r="336" spans="4:14">
      <c r="D336" s="254"/>
      <c r="E336" s="254"/>
      <c r="M336" s="254"/>
      <c r="N336" s="254"/>
    </row>
    <row r="337" spans="4:14">
      <c r="D337" s="254"/>
      <c r="E337" s="254"/>
      <c r="M337" s="254"/>
      <c r="N337" s="254"/>
    </row>
    <row r="338" spans="4:14">
      <c r="D338" s="254"/>
      <c r="E338" s="254"/>
      <c r="M338" s="254"/>
      <c r="N338" s="254"/>
    </row>
    <row r="339" spans="4:14">
      <c r="D339" s="254"/>
      <c r="E339" s="254"/>
      <c r="M339" s="254"/>
      <c r="N339" s="254"/>
    </row>
    <row r="340" spans="4:14">
      <c r="D340" s="254"/>
      <c r="E340" s="254"/>
      <c r="M340" s="254"/>
      <c r="N340" s="254"/>
    </row>
    <row r="341" spans="4:14">
      <c r="D341" s="254"/>
      <c r="E341" s="254"/>
      <c r="M341" s="254"/>
      <c r="N341" s="254"/>
    </row>
    <row r="342" spans="4:14">
      <c r="D342" s="254"/>
      <c r="E342" s="254"/>
      <c r="M342" s="254"/>
      <c r="N342" s="254"/>
    </row>
    <row r="343" spans="4:14">
      <c r="D343" s="254"/>
      <c r="E343" s="254"/>
      <c r="M343" s="254"/>
      <c r="N343" s="254"/>
    </row>
    <row r="344" spans="4:14">
      <c r="D344" s="254"/>
      <c r="E344" s="254"/>
      <c r="M344" s="254"/>
      <c r="N344" s="254"/>
    </row>
    <row r="345" spans="4:14">
      <c r="D345" s="254"/>
      <c r="E345" s="254"/>
      <c r="M345" s="254"/>
      <c r="N345" s="254"/>
    </row>
    <row r="346" spans="4:14">
      <c r="D346" s="254"/>
      <c r="E346" s="254"/>
      <c r="M346" s="254"/>
      <c r="N346" s="254"/>
    </row>
    <row r="347" spans="4:14">
      <c r="D347" s="254"/>
      <c r="E347" s="254"/>
      <c r="M347" s="254"/>
      <c r="N347" s="254"/>
    </row>
    <row r="348" spans="4:14">
      <c r="D348" s="254"/>
      <c r="E348" s="254"/>
      <c r="M348" s="254"/>
      <c r="N348" s="254"/>
    </row>
    <row r="349" spans="4:14">
      <c r="D349" s="254"/>
      <c r="E349" s="254"/>
      <c r="M349" s="254"/>
      <c r="N349" s="254"/>
    </row>
    <row r="350" spans="4:14">
      <c r="D350" s="254"/>
      <c r="E350" s="254"/>
      <c r="M350" s="254"/>
      <c r="N350" s="254"/>
    </row>
    <row r="351" spans="4:14">
      <c r="D351" s="254"/>
      <c r="E351" s="254"/>
      <c r="M351" s="254"/>
      <c r="N351" s="254"/>
    </row>
    <row r="352" spans="4:14">
      <c r="D352" s="254"/>
      <c r="E352" s="254"/>
      <c r="M352" s="254"/>
      <c r="N352" s="254"/>
    </row>
    <row r="353" spans="4:14">
      <c r="D353" s="254"/>
      <c r="E353" s="254"/>
      <c r="M353" s="254"/>
      <c r="N353" s="254"/>
    </row>
    <row r="354" spans="4:14">
      <c r="D354" s="254"/>
      <c r="E354" s="254"/>
      <c r="M354" s="254"/>
      <c r="N354" s="254"/>
    </row>
    <row r="355" spans="4:14">
      <c r="D355" s="254"/>
      <c r="E355" s="254"/>
      <c r="M355" s="254"/>
      <c r="N355" s="254"/>
    </row>
    <row r="356" spans="4:14">
      <c r="D356" s="254"/>
      <c r="E356" s="254"/>
      <c r="M356" s="254"/>
      <c r="N356" s="254"/>
    </row>
    <row r="357" spans="4:14">
      <c r="D357" s="254"/>
      <c r="E357" s="254"/>
      <c r="M357" s="254"/>
      <c r="N357" s="254"/>
    </row>
    <row r="358" spans="4:14">
      <c r="D358" s="254"/>
      <c r="E358" s="254"/>
      <c r="M358" s="254"/>
      <c r="N358" s="254"/>
    </row>
    <row r="359" spans="4:14">
      <c r="D359" s="254"/>
      <c r="E359" s="254"/>
      <c r="M359" s="254"/>
      <c r="N359" s="254"/>
    </row>
    <row r="360" spans="4:14">
      <c r="D360" s="254"/>
      <c r="E360" s="254"/>
      <c r="M360" s="254"/>
      <c r="N360" s="254"/>
    </row>
    <row r="361" spans="4:14">
      <c r="D361" s="254"/>
      <c r="E361" s="254"/>
      <c r="M361" s="254"/>
      <c r="N361" s="254"/>
    </row>
    <row r="362" spans="4:14">
      <c r="D362" s="254"/>
      <c r="E362" s="254"/>
      <c r="M362" s="254"/>
      <c r="N362" s="254"/>
    </row>
    <row r="363" spans="4:14">
      <c r="D363" s="254"/>
      <c r="E363" s="254"/>
      <c r="M363" s="254"/>
      <c r="N363" s="254"/>
    </row>
    <row r="364" spans="4:14">
      <c r="D364" s="254"/>
      <c r="E364" s="254"/>
      <c r="M364" s="254"/>
      <c r="N364" s="254"/>
    </row>
    <row r="365" spans="4:14">
      <c r="D365" s="254"/>
      <c r="E365" s="254"/>
      <c r="M365" s="254"/>
      <c r="N365" s="254"/>
    </row>
    <row r="366" spans="4:14">
      <c r="D366" s="254"/>
      <c r="E366" s="254"/>
      <c r="M366" s="254"/>
      <c r="N366" s="254"/>
    </row>
    <row r="367" spans="4:14">
      <c r="D367" s="254"/>
      <c r="E367" s="254"/>
      <c r="M367" s="254"/>
      <c r="N367" s="254"/>
    </row>
    <row r="368" spans="4:14">
      <c r="D368" s="254"/>
      <c r="E368" s="254"/>
      <c r="M368" s="254"/>
      <c r="N368" s="254"/>
    </row>
    <row r="369" spans="4:14">
      <c r="D369" s="254"/>
      <c r="E369" s="254"/>
      <c r="M369" s="254"/>
      <c r="N369" s="254"/>
    </row>
    <row r="370" spans="4:14">
      <c r="D370" s="254"/>
      <c r="E370" s="254"/>
      <c r="M370" s="254"/>
      <c r="N370" s="254"/>
    </row>
    <row r="371" spans="4:14">
      <c r="D371" s="254"/>
      <c r="E371" s="254"/>
      <c r="M371" s="254"/>
      <c r="N371" s="254"/>
    </row>
    <row r="372" spans="4:14">
      <c r="D372" s="254"/>
      <c r="E372" s="254"/>
      <c r="M372" s="254"/>
      <c r="N372" s="254"/>
    </row>
    <row r="373" spans="4:14">
      <c r="D373" s="254"/>
      <c r="E373" s="254"/>
      <c r="M373" s="254"/>
      <c r="N373" s="254"/>
    </row>
    <row r="374" spans="4:14">
      <c r="D374" s="254"/>
      <c r="E374" s="254"/>
      <c r="M374" s="254"/>
      <c r="N374" s="254"/>
    </row>
    <row r="375" spans="4:14">
      <c r="D375" s="254"/>
      <c r="E375" s="254"/>
      <c r="M375" s="254"/>
      <c r="N375" s="254"/>
    </row>
    <row r="376" spans="4:14">
      <c r="D376" s="254"/>
      <c r="E376" s="254"/>
      <c r="M376" s="254"/>
      <c r="N376" s="254"/>
    </row>
    <row r="377" spans="4:14">
      <c r="D377" s="254"/>
      <c r="E377" s="254"/>
      <c r="M377" s="254"/>
      <c r="N377" s="254"/>
    </row>
    <row r="378" spans="4:14">
      <c r="D378" s="254"/>
      <c r="E378" s="254"/>
      <c r="M378" s="254"/>
      <c r="N378" s="254"/>
    </row>
    <row r="379" spans="4:14">
      <c r="D379" s="254"/>
      <c r="E379" s="254"/>
      <c r="M379" s="254"/>
      <c r="N379" s="254"/>
    </row>
    <row r="380" spans="4:14">
      <c r="D380" s="254"/>
      <c r="E380" s="254"/>
      <c r="M380" s="254"/>
      <c r="N380" s="254"/>
    </row>
    <row r="381" spans="4:14">
      <c r="D381" s="254"/>
      <c r="E381" s="254"/>
      <c r="M381" s="254"/>
      <c r="N381" s="254"/>
    </row>
    <row r="382" spans="4:14">
      <c r="D382" s="254"/>
      <c r="E382" s="254"/>
      <c r="M382" s="254"/>
      <c r="N382" s="254"/>
    </row>
    <row r="383" spans="4:14">
      <c r="D383" s="254"/>
      <c r="E383" s="254"/>
      <c r="M383" s="254"/>
      <c r="N383" s="254"/>
    </row>
    <row r="384" spans="4:14">
      <c r="D384" s="254"/>
      <c r="E384" s="254"/>
      <c r="M384" s="254"/>
      <c r="N384" s="254"/>
    </row>
    <row r="385" spans="4:14">
      <c r="D385" s="254"/>
      <c r="E385" s="254"/>
      <c r="M385" s="254"/>
      <c r="N385" s="254"/>
    </row>
    <row r="386" spans="4:14">
      <c r="D386" s="254"/>
      <c r="E386" s="254"/>
      <c r="M386" s="254"/>
      <c r="N386" s="254"/>
    </row>
    <row r="387" spans="4:14">
      <c r="D387" s="254"/>
      <c r="E387" s="254"/>
      <c r="M387" s="254"/>
      <c r="N387" s="254"/>
    </row>
    <row r="388" spans="4:14">
      <c r="D388" s="254"/>
      <c r="E388" s="254"/>
      <c r="M388" s="254"/>
      <c r="N388" s="254"/>
    </row>
    <row r="389" spans="4:14">
      <c r="D389" s="254"/>
      <c r="E389" s="254"/>
      <c r="M389" s="254"/>
      <c r="N389" s="254"/>
    </row>
    <row r="390" spans="4:14">
      <c r="D390" s="254"/>
      <c r="E390" s="254"/>
      <c r="M390" s="254"/>
      <c r="N390" s="254"/>
    </row>
    <row r="391" spans="4:14">
      <c r="D391" s="254"/>
      <c r="E391" s="254"/>
      <c r="M391" s="254"/>
      <c r="N391" s="254"/>
    </row>
    <row r="392" spans="4:14">
      <c r="D392" s="254"/>
      <c r="E392" s="254"/>
      <c r="M392" s="254"/>
      <c r="N392" s="254"/>
    </row>
    <row r="393" spans="4:14">
      <c r="D393" s="254"/>
      <c r="E393" s="254"/>
      <c r="M393" s="254"/>
      <c r="N393" s="254"/>
    </row>
    <row r="394" spans="4:14">
      <c r="D394" s="254"/>
      <c r="E394" s="254"/>
      <c r="M394" s="254"/>
      <c r="N394" s="254"/>
    </row>
    <row r="395" spans="4:14">
      <c r="D395" s="254"/>
      <c r="E395" s="254"/>
      <c r="M395" s="254"/>
      <c r="N395" s="254"/>
    </row>
    <row r="396" spans="4:14">
      <c r="D396" s="254"/>
      <c r="E396" s="254"/>
      <c r="M396" s="254"/>
      <c r="N396" s="254"/>
    </row>
    <row r="397" spans="4:14">
      <c r="D397" s="254"/>
      <c r="E397" s="254"/>
      <c r="M397" s="254"/>
      <c r="N397" s="254"/>
    </row>
    <row r="398" spans="4:14">
      <c r="D398" s="254"/>
      <c r="E398" s="254"/>
      <c r="M398" s="254"/>
      <c r="N398" s="254"/>
    </row>
    <row r="399" spans="4:14">
      <c r="D399" s="254"/>
      <c r="E399" s="254"/>
      <c r="M399" s="254"/>
      <c r="N399" s="254"/>
    </row>
    <row r="400" spans="4:14">
      <c r="D400" s="254"/>
      <c r="E400" s="254"/>
      <c r="M400" s="254"/>
      <c r="N400" s="254"/>
    </row>
    <row r="401" spans="4:14">
      <c r="D401" s="254"/>
      <c r="E401" s="254"/>
      <c r="M401" s="254"/>
      <c r="N401" s="254"/>
    </row>
    <row r="402" spans="4:14">
      <c r="D402" s="254"/>
      <c r="E402" s="254"/>
      <c r="M402" s="254"/>
      <c r="N402" s="254"/>
    </row>
    <row r="403" spans="4:14">
      <c r="D403" s="254"/>
      <c r="E403" s="254"/>
      <c r="M403" s="254"/>
      <c r="N403" s="254"/>
    </row>
    <row r="404" spans="4:14">
      <c r="D404" s="254"/>
      <c r="E404" s="254"/>
      <c r="M404" s="254"/>
      <c r="N404" s="254"/>
    </row>
    <row r="405" spans="4:14">
      <c r="D405" s="254"/>
      <c r="E405" s="254"/>
      <c r="M405" s="254"/>
      <c r="N405" s="254"/>
    </row>
    <row r="406" spans="4:14">
      <c r="D406" s="254"/>
      <c r="E406" s="254"/>
      <c r="M406" s="254"/>
      <c r="N406" s="254"/>
    </row>
    <row r="407" spans="4:14">
      <c r="D407" s="254"/>
      <c r="E407" s="254"/>
      <c r="M407" s="254"/>
      <c r="N407" s="254"/>
    </row>
    <row r="408" spans="4:14">
      <c r="D408" s="254"/>
      <c r="E408" s="254"/>
      <c r="M408" s="254"/>
      <c r="N408" s="254"/>
    </row>
    <row r="409" spans="4:14">
      <c r="D409" s="254"/>
      <c r="E409" s="254"/>
      <c r="M409" s="254"/>
      <c r="N409" s="254"/>
    </row>
    <row r="410" spans="4:14">
      <c r="D410" s="254"/>
      <c r="E410" s="254"/>
      <c r="M410" s="254"/>
      <c r="N410" s="254"/>
    </row>
    <row r="411" spans="4:14">
      <c r="D411" s="254"/>
      <c r="E411" s="254"/>
      <c r="M411" s="254"/>
      <c r="N411" s="254"/>
    </row>
    <row r="412" spans="4:14">
      <c r="D412" s="254"/>
      <c r="E412" s="254"/>
      <c r="M412" s="254"/>
      <c r="N412" s="254"/>
    </row>
    <row r="413" spans="4:14">
      <c r="D413" s="254"/>
      <c r="E413" s="254"/>
      <c r="M413" s="254"/>
      <c r="N413" s="254"/>
    </row>
    <row r="414" spans="4:14">
      <c r="D414" s="254"/>
      <c r="E414" s="254"/>
      <c r="M414" s="254"/>
      <c r="N414" s="254"/>
    </row>
    <row r="415" spans="4:14">
      <c r="D415" s="254"/>
      <c r="E415" s="254"/>
      <c r="M415" s="254"/>
      <c r="N415" s="254"/>
    </row>
    <row r="416" spans="4:14">
      <c r="D416" s="254"/>
      <c r="E416" s="254"/>
      <c r="M416" s="254"/>
      <c r="N416" s="254"/>
    </row>
    <row r="417" spans="4:14">
      <c r="D417" s="254"/>
      <c r="E417" s="254"/>
      <c r="M417" s="254"/>
      <c r="N417" s="254"/>
    </row>
    <row r="418" spans="4:14">
      <c r="D418" s="254"/>
      <c r="E418" s="254"/>
      <c r="M418" s="254"/>
      <c r="N418" s="254"/>
    </row>
    <row r="419" spans="4:14">
      <c r="D419" s="254"/>
      <c r="E419" s="254"/>
      <c r="M419" s="254"/>
      <c r="N419" s="254"/>
    </row>
    <row r="420" spans="4:14">
      <c r="D420" s="254"/>
      <c r="E420" s="254"/>
      <c r="M420" s="254"/>
      <c r="N420" s="254"/>
    </row>
    <row r="421" spans="4:14">
      <c r="D421" s="254"/>
      <c r="E421" s="254"/>
      <c r="M421" s="254"/>
      <c r="N421" s="254"/>
    </row>
    <row r="422" spans="4:14">
      <c r="D422" s="254"/>
      <c r="E422" s="254"/>
      <c r="M422" s="254"/>
      <c r="N422" s="254"/>
    </row>
    <row r="423" spans="4:14">
      <c r="D423" s="254"/>
      <c r="E423" s="254"/>
      <c r="M423" s="254"/>
      <c r="N423" s="254"/>
    </row>
    <row r="424" spans="4:14">
      <c r="D424" s="254"/>
      <c r="E424" s="254"/>
      <c r="M424" s="254"/>
      <c r="N424" s="254"/>
    </row>
    <row r="425" spans="4:14">
      <c r="D425" s="254"/>
      <c r="E425" s="254"/>
      <c r="M425" s="254"/>
      <c r="N425" s="254"/>
    </row>
    <row r="426" spans="4:14">
      <c r="D426" s="254"/>
      <c r="E426" s="254"/>
      <c r="M426" s="254"/>
      <c r="N426" s="254"/>
    </row>
    <row r="427" spans="4:14">
      <c r="D427" s="254"/>
      <c r="E427" s="254"/>
      <c r="M427" s="254"/>
      <c r="N427" s="254"/>
    </row>
    <row r="428" spans="4:14">
      <c r="D428" s="254"/>
      <c r="E428" s="254"/>
      <c r="M428" s="254"/>
      <c r="N428" s="254"/>
    </row>
    <row r="429" spans="4:14">
      <c r="D429" s="254"/>
      <c r="E429" s="254"/>
      <c r="M429" s="254"/>
      <c r="N429" s="254"/>
    </row>
    <row r="430" spans="4:14">
      <c r="D430" s="254"/>
      <c r="E430" s="254"/>
      <c r="M430" s="254"/>
      <c r="N430" s="254"/>
    </row>
    <row r="431" spans="4:14">
      <c r="D431" s="254"/>
      <c r="E431" s="254"/>
      <c r="M431" s="254"/>
      <c r="N431" s="254"/>
    </row>
    <row r="432" spans="4:14">
      <c r="D432" s="254"/>
      <c r="E432" s="254"/>
      <c r="M432" s="254"/>
      <c r="N432" s="254"/>
    </row>
    <row r="433" spans="4:14">
      <c r="D433" s="254"/>
      <c r="E433" s="254"/>
      <c r="M433" s="254"/>
      <c r="N433" s="254"/>
    </row>
    <row r="434" spans="4:14">
      <c r="D434" s="254"/>
      <c r="E434" s="254"/>
      <c r="M434" s="254"/>
      <c r="N434" s="254"/>
    </row>
    <row r="435" spans="4:14">
      <c r="D435" s="254"/>
      <c r="E435" s="254"/>
      <c r="M435" s="254"/>
      <c r="N435" s="254"/>
    </row>
    <row r="436" spans="4:14">
      <c r="D436" s="254"/>
      <c r="E436" s="254"/>
      <c r="M436" s="254"/>
      <c r="N436" s="254"/>
    </row>
    <row r="437" spans="4:14">
      <c r="D437" s="254"/>
      <c r="E437" s="254"/>
      <c r="M437" s="254"/>
      <c r="N437" s="254"/>
    </row>
    <row r="438" spans="4:14">
      <c r="D438" s="254"/>
      <c r="E438" s="254"/>
      <c r="M438" s="254"/>
      <c r="N438" s="254"/>
    </row>
    <row r="439" spans="4:14">
      <c r="D439" s="254"/>
      <c r="E439" s="254"/>
      <c r="M439" s="254"/>
      <c r="N439" s="254"/>
    </row>
    <row r="440" spans="4:14">
      <c r="D440" s="254"/>
      <c r="E440" s="254"/>
      <c r="M440" s="254"/>
      <c r="N440" s="254"/>
    </row>
    <row r="441" spans="4:14">
      <c r="D441" s="254"/>
      <c r="E441" s="254"/>
      <c r="M441" s="254"/>
      <c r="N441" s="254"/>
    </row>
    <row r="442" spans="4:14">
      <c r="D442" s="254"/>
      <c r="E442" s="254"/>
      <c r="M442" s="254"/>
      <c r="N442" s="254"/>
    </row>
    <row r="443" spans="4:14">
      <c r="D443" s="254"/>
      <c r="E443" s="254"/>
      <c r="M443" s="254"/>
      <c r="N443" s="254"/>
    </row>
    <row r="444" spans="4:14">
      <c r="D444" s="254"/>
      <c r="E444" s="254"/>
      <c r="M444" s="254"/>
      <c r="N444" s="254"/>
    </row>
    <row r="445" spans="4:14">
      <c r="D445" s="254"/>
      <c r="E445" s="254"/>
      <c r="M445" s="254"/>
      <c r="N445" s="254"/>
    </row>
    <row r="446" spans="4:14">
      <c r="D446" s="254"/>
      <c r="E446" s="254"/>
      <c r="M446" s="254"/>
      <c r="N446" s="254"/>
    </row>
    <row r="447" spans="4:14">
      <c r="D447" s="254"/>
      <c r="E447" s="254"/>
      <c r="M447" s="254"/>
      <c r="N447" s="254"/>
    </row>
    <row r="448" spans="4:14">
      <c r="D448" s="254"/>
      <c r="E448" s="254"/>
      <c r="M448" s="254"/>
      <c r="N448" s="254"/>
    </row>
    <row r="449" spans="4:14">
      <c r="D449" s="254"/>
      <c r="E449" s="254"/>
      <c r="M449" s="254"/>
      <c r="N449" s="254"/>
    </row>
    <row r="450" spans="4:14">
      <c r="D450" s="254"/>
      <c r="E450" s="254"/>
      <c r="M450" s="254"/>
      <c r="N450" s="254"/>
    </row>
    <row r="451" spans="4:14">
      <c r="D451" s="254"/>
      <c r="E451" s="254"/>
      <c r="M451" s="254"/>
      <c r="N451" s="254"/>
    </row>
    <row r="452" spans="4:14">
      <c r="D452" s="254"/>
      <c r="E452" s="254"/>
      <c r="M452" s="254"/>
      <c r="N452" s="254"/>
    </row>
    <row r="453" spans="4:14">
      <c r="D453" s="254"/>
      <c r="E453" s="254"/>
      <c r="M453" s="254"/>
      <c r="N453" s="254"/>
    </row>
    <row r="454" spans="4:14">
      <c r="D454" s="254"/>
      <c r="E454" s="254"/>
      <c r="M454" s="254"/>
      <c r="N454" s="254"/>
    </row>
    <row r="455" spans="4:14">
      <c r="D455" s="254"/>
      <c r="E455" s="254"/>
      <c r="M455" s="254"/>
      <c r="N455" s="254"/>
    </row>
    <row r="456" spans="4:14">
      <c r="D456" s="254"/>
      <c r="E456" s="254"/>
      <c r="M456" s="254"/>
      <c r="N456" s="254"/>
    </row>
    <row r="457" spans="4:14">
      <c r="D457" s="254"/>
      <c r="E457" s="254"/>
      <c r="M457" s="254"/>
      <c r="N457" s="254"/>
    </row>
    <row r="458" spans="4:14">
      <c r="D458" s="254"/>
      <c r="E458" s="254"/>
      <c r="M458" s="254"/>
      <c r="N458" s="254"/>
    </row>
    <row r="459" spans="4:14">
      <c r="D459" s="254"/>
      <c r="E459" s="254"/>
      <c r="M459" s="254"/>
      <c r="N459" s="254"/>
    </row>
    <row r="460" spans="4:14">
      <c r="D460" s="254"/>
      <c r="E460" s="254"/>
      <c r="M460" s="254"/>
      <c r="N460" s="254"/>
    </row>
    <row r="461" spans="4:14">
      <c r="D461" s="254"/>
      <c r="E461" s="254"/>
      <c r="M461" s="254"/>
      <c r="N461" s="254"/>
    </row>
    <row r="462" spans="4:14">
      <c r="D462" s="254"/>
      <c r="E462" s="254"/>
      <c r="M462" s="254"/>
      <c r="N462" s="254"/>
    </row>
    <row r="463" spans="4:14">
      <c r="D463" s="254"/>
      <c r="E463" s="254"/>
      <c r="M463" s="254"/>
      <c r="N463" s="254"/>
    </row>
    <row r="464" spans="4:14">
      <c r="D464" s="254"/>
      <c r="E464" s="254"/>
      <c r="M464" s="254"/>
      <c r="N464" s="254"/>
    </row>
    <row r="465" spans="4:14">
      <c r="D465" s="254"/>
      <c r="E465" s="254"/>
      <c r="M465" s="254"/>
      <c r="N465" s="254"/>
    </row>
    <row r="466" spans="4:14">
      <c r="D466" s="254"/>
      <c r="E466" s="254"/>
      <c r="M466" s="254"/>
      <c r="N466" s="254"/>
    </row>
    <row r="467" spans="4:14">
      <c r="D467" s="254"/>
      <c r="E467" s="254"/>
      <c r="M467" s="254"/>
      <c r="N467" s="254"/>
    </row>
    <row r="468" spans="4:14">
      <c r="D468" s="254"/>
      <c r="E468" s="254"/>
      <c r="M468" s="254"/>
      <c r="N468" s="254"/>
    </row>
    <row r="469" spans="4:14">
      <c r="D469" s="254"/>
      <c r="E469" s="254"/>
      <c r="M469" s="254"/>
      <c r="N469" s="254"/>
    </row>
    <row r="470" spans="4:14">
      <c r="D470" s="254"/>
      <c r="E470" s="254"/>
      <c r="M470" s="254"/>
      <c r="N470" s="254"/>
    </row>
    <row r="471" spans="4:14">
      <c r="D471" s="254"/>
      <c r="E471" s="254"/>
      <c r="M471" s="254"/>
      <c r="N471" s="254"/>
    </row>
    <row r="472" spans="4:14">
      <c r="D472" s="254"/>
      <c r="E472" s="254"/>
      <c r="M472" s="254"/>
      <c r="N472" s="254"/>
    </row>
    <row r="473" spans="4:14">
      <c r="D473" s="254"/>
      <c r="E473" s="254"/>
      <c r="M473" s="254"/>
      <c r="N473" s="254"/>
    </row>
    <row r="474" spans="4:14">
      <c r="D474" s="254"/>
      <c r="E474" s="254"/>
      <c r="M474" s="254"/>
      <c r="N474" s="254"/>
    </row>
    <row r="475" spans="4:14">
      <c r="D475" s="254"/>
      <c r="E475" s="254"/>
      <c r="M475" s="254"/>
      <c r="N475" s="254"/>
    </row>
    <row r="476" spans="4:14">
      <c r="D476" s="254"/>
      <c r="E476" s="254"/>
      <c r="M476" s="254"/>
      <c r="N476" s="254"/>
    </row>
    <row r="477" spans="4:14">
      <c r="D477" s="254"/>
      <c r="E477" s="254"/>
      <c r="M477" s="254"/>
      <c r="N477" s="254"/>
    </row>
    <row r="478" spans="4:14">
      <c r="D478" s="254"/>
      <c r="E478" s="254"/>
      <c r="M478" s="254"/>
      <c r="N478" s="254"/>
    </row>
    <row r="479" spans="4:14">
      <c r="D479" s="254"/>
      <c r="E479" s="254"/>
      <c r="M479" s="254"/>
      <c r="N479" s="254"/>
    </row>
    <row r="480" spans="4:14">
      <c r="D480" s="254"/>
      <c r="E480" s="254"/>
      <c r="M480" s="254"/>
      <c r="N480" s="254"/>
    </row>
    <row r="481" spans="4:14">
      <c r="D481" s="254"/>
      <c r="E481" s="254"/>
      <c r="M481" s="254"/>
      <c r="N481" s="254"/>
    </row>
    <row r="482" spans="4:14">
      <c r="D482" s="254"/>
      <c r="E482" s="254"/>
      <c r="M482" s="254"/>
      <c r="N482" s="254"/>
    </row>
    <row r="483" spans="4:14">
      <c r="D483" s="254"/>
      <c r="E483" s="254"/>
      <c r="M483" s="254"/>
      <c r="N483" s="254"/>
    </row>
    <row r="484" spans="4:14">
      <c r="D484" s="254"/>
      <c r="E484" s="254"/>
      <c r="M484" s="254"/>
      <c r="N484" s="254"/>
    </row>
    <row r="485" spans="4:14">
      <c r="D485" s="254"/>
      <c r="E485" s="254"/>
      <c r="M485" s="254"/>
      <c r="N485" s="254"/>
    </row>
    <row r="486" spans="4:14">
      <c r="D486" s="254"/>
      <c r="E486" s="254"/>
      <c r="M486" s="254"/>
      <c r="N486" s="254"/>
    </row>
    <row r="487" spans="4:14">
      <c r="D487" s="254"/>
      <c r="E487" s="254"/>
      <c r="M487" s="254"/>
      <c r="N487" s="254"/>
    </row>
    <row r="488" spans="4:14">
      <c r="D488" s="254"/>
      <c r="E488" s="254"/>
      <c r="M488" s="254"/>
      <c r="N488" s="254"/>
    </row>
    <row r="489" spans="4:14">
      <c r="D489" s="254"/>
      <c r="E489" s="254"/>
      <c r="M489" s="254"/>
      <c r="N489" s="254"/>
    </row>
    <row r="490" spans="4:14">
      <c r="D490" s="254"/>
      <c r="E490" s="254"/>
      <c r="M490" s="254"/>
      <c r="N490" s="254"/>
    </row>
    <row r="491" spans="4:14">
      <c r="D491" s="254"/>
      <c r="E491" s="254"/>
      <c r="M491" s="254"/>
      <c r="N491" s="254"/>
    </row>
    <row r="492" spans="4:14">
      <c r="D492" s="254"/>
      <c r="E492" s="254"/>
      <c r="M492" s="254"/>
      <c r="N492" s="254"/>
    </row>
    <row r="493" spans="4:14">
      <c r="D493" s="254"/>
      <c r="E493" s="254"/>
      <c r="M493" s="254"/>
      <c r="N493" s="254"/>
    </row>
    <row r="494" spans="4:14">
      <c r="D494" s="254"/>
      <c r="E494" s="254"/>
      <c r="M494" s="254"/>
      <c r="N494" s="254"/>
    </row>
    <row r="495" spans="4:14">
      <c r="D495" s="254"/>
      <c r="E495" s="254"/>
      <c r="M495" s="254"/>
      <c r="N495" s="254"/>
    </row>
    <row r="496" spans="4:14">
      <c r="D496" s="254"/>
      <c r="E496" s="254"/>
      <c r="M496" s="254"/>
      <c r="N496" s="254"/>
    </row>
    <row r="497" spans="4:14">
      <c r="D497" s="254"/>
      <c r="E497" s="254"/>
      <c r="M497" s="254"/>
      <c r="N497" s="254"/>
    </row>
    <row r="498" spans="4:14">
      <c r="D498" s="254"/>
      <c r="E498" s="254"/>
      <c r="M498" s="254"/>
      <c r="N498" s="254"/>
    </row>
    <row r="499" spans="4:14">
      <c r="D499" s="254"/>
      <c r="E499" s="254"/>
      <c r="M499" s="254"/>
      <c r="N499" s="254"/>
    </row>
    <row r="500" spans="4:14">
      <c r="D500" s="254"/>
      <c r="E500" s="254"/>
      <c r="M500" s="254"/>
      <c r="N500" s="254"/>
    </row>
    <row r="501" spans="4:14">
      <c r="D501" s="254"/>
      <c r="E501" s="254"/>
      <c r="M501" s="254"/>
      <c r="N501" s="254"/>
    </row>
    <row r="502" spans="4:14">
      <c r="D502" s="254"/>
      <c r="E502" s="254"/>
      <c r="M502" s="254"/>
      <c r="N502" s="254"/>
    </row>
    <row r="503" spans="4:14">
      <c r="D503" s="254"/>
      <c r="E503" s="254"/>
      <c r="M503" s="254"/>
      <c r="N503" s="254"/>
    </row>
    <row r="504" spans="4:14">
      <c r="D504" s="254"/>
      <c r="E504" s="254"/>
      <c r="M504" s="254"/>
      <c r="N504" s="254"/>
    </row>
    <row r="505" spans="4:14">
      <c r="D505" s="254"/>
      <c r="E505" s="254"/>
      <c r="M505" s="254"/>
      <c r="N505" s="254"/>
    </row>
    <row r="506" spans="4:14">
      <c r="D506" s="254"/>
      <c r="E506" s="254"/>
      <c r="M506" s="254"/>
      <c r="N506" s="254"/>
    </row>
    <row r="507" spans="4:14">
      <c r="D507" s="254"/>
      <c r="E507" s="254"/>
      <c r="M507" s="254"/>
      <c r="N507" s="254"/>
    </row>
    <row r="508" spans="4:14">
      <c r="D508" s="254"/>
      <c r="E508" s="254"/>
      <c r="M508" s="254"/>
      <c r="N508" s="254"/>
    </row>
    <row r="509" spans="4:14">
      <c r="D509" s="254"/>
      <c r="E509" s="254"/>
      <c r="M509" s="254"/>
      <c r="N509" s="254"/>
    </row>
    <row r="510" spans="4:14">
      <c r="D510" s="254"/>
      <c r="E510" s="254"/>
      <c r="M510" s="254"/>
      <c r="N510" s="254"/>
    </row>
    <row r="511" spans="4:14">
      <c r="D511" s="254"/>
      <c r="E511" s="254"/>
      <c r="M511" s="254"/>
      <c r="N511" s="254"/>
    </row>
    <row r="512" spans="4:14">
      <c r="D512" s="254"/>
      <c r="E512" s="254"/>
      <c r="M512" s="254"/>
      <c r="N512" s="254"/>
    </row>
    <row r="513" spans="4:14">
      <c r="D513" s="254"/>
      <c r="E513" s="254"/>
      <c r="M513" s="254"/>
      <c r="N513" s="254"/>
    </row>
    <row r="514" spans="4:14">
      <c r="D514" s="254"/>
      <c r="E514" s="254"/>
      <c r="M514" s="254"/>
      <c r="N514" s="254"/>
    </row>
    <row r="515" spans="4:14">
      <c r="D515" s="254"/>
      <c r="E515" s="254"/>
      <c r="M515" s="254"/>
      <c r="N515" s="254"/>
    </row>
    <row r="516" spans="4:14">
      <c r="D516" s="254"/>
      <c r="E516" s="254"/>
      <c r="M516" s="254"/>
      <c r="N516" s="254"/>
    </row>
    <row r="517" spans="4:14">
      <c r="D517" s="254"/>
      <c r="E517" s="254"/>
      <c r="M517" s="254"/>
      <c r="N517" s="254"/>
    </row>
    <row r="518" spans="4:14">
      <c r="D518" s="254"/>
      <c r="E518" s="254"/>
      <c r="M518" s="254"/>
      <c r="N518" s="254"/>
    </row>
    <row r="519" spans="4:14">
      <c r="D519" s="254"/>
      <c r="E519" s="254"/>
      <c r="M519" s="254"/>
      <c r="N519" s="254"/>
    </row>
    <row r="520" spans="4:14">
      <c r="D520" s="254"/>
      <c r="E520" s="254"/>
      <c r="M520" s="254"/>
      <c r="N520" s="254"/>
    </row>
    <row r="521" spans="4:14">
      <c r="D521" s="254"/>
      <c r="E521" s="254"/>
      <c r="M521" s="254"/>
      <c r="N521" s="254"/>
    </row>
    <row r="522" spans="4:14">
      <c r="D522" s="254"/>
      <c r="E522" s="254"/>
      <c r="M522" s="254"/>
      <c r="N522" s="254"/>
    </row>
    <row r="523" spans="4:14">
      <c r="D523" s="254"/>
      <c r="E523" s="254"/>
      <c r="M523" s="254"/>
      <c r="N523" s="254"/>
    </row>
    <row r="524" spans="4:14">
      <c r="D524" s="254"/>
      <c r="E524" s="254"/>
      <c r="M524" s="254"/>
      <c r="N524" s="254"/>
    </row>
    <row r="525" spans="4:14">
      <c r="D525" s="254"/>
      <c r="E525" s="254"/>
    </row>
    <row r="526" spans="4:14">
      <c r="D526" s="254"/>
      <c r="E526" s="254"/>
    </row>
    <row r="527" spans="4:14">
      <c r="D527" s="254"/>
      <c r="E527" s="254"/>
    </row>
    <row r="528" spans="4:14">
      <c r="D528" s="254"/>
      <c r="E528" s="254"/>
    </row>
    <row r="529" spans="4:5">
      <c r="D529" s="254"/>
      <c r="E529" s="254"/>
    </row>
    <row r="530" spans="4:5">
      <c r="D530" s="254"/>
      <c r="E530" s="254"/>
    </row>
    <row r="531" spans="4:5">
      <c r="D531" s="254"/>
      <c r="E531" s="254"/>
    </row>
    <row r="532" spans="4:5">
      <c r="D532" s="254"/>
      <c r="E532" s="254"/>
    </row>
  </sheetData>
  <sortState xmlns:xlrd2="http://schemas.microsoft.com/office/spreadsheetml/2017/richdata2" ref="B8:H75">
    <sortCondition ref="E8:E75"/>
    <sortCondition ref="G8:G75"/>
    <sortCondition ref="C8:C75"/>
  </sortState>
  <mergeCells count="4">
    <mergeCell ref="O2:P2"/>
    <mergeCell ref="B12:I12"/>
    <mergeCell ref="K12:R12"/>
    <mergeCell ref="D4:H4"/>
  </mergeCells>
  <pageMargins left="0.7" right="0.7" top="0.75" bottom="0.75" header="0.3" footer="0.3"/>
  <pageSetup paperSize="9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251460</xdr:colOff>
                    <xdr:row>5</xdr:row>
                    <xdr:rowOff>22860</xdr:rowOff>
                  </from>
                  <to>
                    <xdr:col>5</xdr:col>
                    <xdr:colOff>15240</xdr:colOff>
                    <xdr:row>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4</xdr:col>
                    <xdr:colOff>243840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mdGenererFeuille">
              <controlPr defaultSize="0" print="0" autoFill="0" autoPict="0" macro="[0]!AnalyseTour">
                <anchor moveWithCells="1">
                  <from>
                    <xdr:col>10</xdr:col>
                    <xdr:colOff>0</xdr:colOff>
                    <xdr:row>5</xdr:row>
                    <xdr:rowOff>129540</xdr:rowOff>
                  </from>
                  <to>
                    <xdr:col>12</xdr:col>
                    <xdr:colOff>1127760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mdImporter">
              <controlPr defaultSize="0" print="0" autoFill="0" autoPict="0" macro="[0]!RetraitementFeuilleMatchFFGolf">
                <anchor moveWithCells="1">
                  <from>
                    <xdr:col>5</xdr:col>
                    <xdr:colOff>304800</xdr:colOff>
                    <xdr:row>5</xdr:row>
                    <xdr:rowOff>129540</xdr:rowOff>
                  </from>
                  <to>
                    <xdr:col>8</xdr:col>
                    <xdr:colOff>441960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>
                <anchor moveWithCells="1">
                  <from>
                    <xdr:col>4</xdr:col>
                    <xdr:colOff>251460</xdr:colOff>
                    <xdr:row>8</xdr:row>
                    <xdr:rowOff>167640</xdr:rowOff>
                  </from>
                  <to>
                    <xdr:col>5</xdr:col>
                    <xdr:colOff>0</xdr:colOff>
                    <xdr:row>10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Button 13">
              <controlPr defaultSize="0" print="0" autoFill="0" autoPict="0" macro="[0]!EffacementFeuilleMatch">
                <anchor moveWithCells="1">
                  <from>
                    <xdr:col>13</xdr:col>
                    <xdr:colOff>0</xdr:colOff>
                    <xdr:row>5</xdr:row>
                    <xdr:rowOff>152400</xdr:rowOff>
                  </from>
                  <to>
                    <xdr:col>14</xdr:col>
                    <xdr:colOff>76200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N14"/>
  <sheetViews>
    <sheetView topLeftCell="E1" workbookViewId="0">
      <selection activeCell="J6" sqref="J6"/>
    </sheetView>
  </sheetViews>
  <sheetFormatPr baseColWidth="10" defaultRowHeight="14.4"/>
  <cols>
    <col min="1" max="1" width="13.33203125" style="1" customWidth="1"/>
    <col min="2" max="3" width="11.5546875" style="1"/>
    <col min="4" max="4" width="16.44140625" bestFit="1" customWidth="1"/>
    <col min="5" max="5" width="22" bestFit="1" customWidth="1"/>
    <col min="6" max="6" width="19.77734375" bestFit="1" customWidth="1"/>
    <col min="7" max="7" width="20.33203125" bestFit="1" customWidth="1"/>
    <col min="8" max="8" width="23.109375" bestFit="1" customWidth="1"/>
    <col min="9" max="9" width="24" bestFit="1" customWidth="1"/>
    <col min="10" max="10" width="24" customWidth="1"/>
    <col min="11" max="11" width="27" bestFit="1" customWidth="1"/>
    <col min="12" max="12" width="22.77734375" bestFit="1" customWidth="1"/>
  </cols>
  <sheetData>
    <row r="1" spans="1:14" s="6" customFormat="1" ht="43.2">
      <c r="A1" s="2" t="s">
        <v>0</v>
      </c>
      <c r="B1" s="2" t="s">
        <v>13</v>
      </c>
      <c r="C1" s="4" t="s">
        <v>36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110</v>
      </c>
      <c r="I1" s="6" t="s">
        <v>37</v>
      </c>
      <c r="J1" s="6" t="s">
        <v>69</v>
      </c>
      <c r="K1" s="6" t="s">
        <v>51</v>
      </c>
      <c r="L1" s="6" t="s">
        <v>92</v>
      </c>
      <c r="M1" s="6" t="s">
        <v>100</v>
      </c>
      <c r="N1" s="2" t="s">
        <v>103</v>
      </c>
    </row>
    <row r="2" spans="1:14" s="1" customFormat="1">
      <c r="A2" s="1">
        <v>15.4</v>
      </c>
      <c r="B2" s="2"/>
      <c r="C2" s="6"/>
      <c r="D2" s="1" t="s">
        <v>7</v>
      </c>
      <c r="E2" s="1" t="s">
        <v>91</v>
      </c>
      <c r="F2" s="1" t="s">
        <v>50</v>
      </c>
      <c r="G2" s="1" t="s">
        <v>9</v>
      </c>
      <c r="H2" s="1" t="s">
        <v>8</v>
      </c>
      <c r="I2" s="6"/>
      <c r="J2" s="6"/>
      <c r="K2" s="1" t="str">
        <f>I14</f>
        <v>VERT PARC</v>
      </c>
      <c r="L2" s="1" t="str">
        <f>I12</f>
        <v>SAINT OMER / BETHUNE</v>
      </c>
      <c r="M2" s="1" t="s">
        <v>99</v>
      </c>
      <c r="N2" s="1">
        <v>18.45</v>
      </c>
    </row>
    <row r="3" spans="1:14" s="1" customFormat="1">
      <c r="B3" s="1">
        <v>1</v>
      </c>
      <c r="C3" s="1">
        <v>-1</v>
      </c>
      <c r="I3" s="1" t="s">
        <v>39</v>
      </c>
      <c r="J3" s="1" t="s">
        <v>105</v>
      </c>
      <c r="M3" s="1" t="s">
        <v>101</v>
      </c>
    </row>
    <row r="4" spans="1:14" s="1" customFormat="1">
      <c r="B4" s="1">
        <v>2</v>
      </c>
      <c r="C4" s="1">
        <v>0</v>
      </c>
      <c r="I4" s="1" t="s">
        <v>111</v>
      </c>
      <c r="J4" s="1" t="s">
        <v>106</v>
      </c>
    </row>
    <row r="5" spans="1:14" s="1" customFormat="1">
      <c r="B5" s="1">
        <v>3</v>
      </c>
      <c r="C5" s="1">
        <v>1</v>
      </c>
      <c r="I5" s="1" t="s">
        <v>24</v>
      </c>
      <c r="J5" s="1" t="s">
        <v>129</v>
      </c>
    </row>
    <row r="6" spans="1:14" s="1" customFormat="1">
      <c r="B6" s="1">
        <v>4</v>
      </c>
      <c r="C6" s="1">
        <v>2</v>
      </c>
      <c r="I6" s="1" t="s">
        <v>132</v>
      </c>
      <c r="J6" s="1" t="s">
        <v>142</v>
      </c>
    </row>
    <row r="7" spans="1:14" s="1" customFormat="1">
      <c r="B7" s="1">
        <v>5</v>
      </c>
      <c r="I7" s="1" t="s">
        <v>133</v>
      </c>
      <c r="J7" s="1" t="s">
        <v>107</v>
      </c>
    </row>
    <row r="8" spans="1:14" s="1" customFormat="1">
      <c r="B8" s="1">
        <v>6</v>
      </c>
      <c r="I8" s="1" t="s">
        <v>108</v>
      </c>
      <c r="J8" s="1" t="s">
        <v>104</v>
      </c>
    </row>
    <row r="9" spans="1:14" s="1" customFormat="1">
      <c r="I9" s="1" t="s">
        <v>109</v>
      </c>
      <c r="J9" s="1" t="s">
        <v>70</v>
      </c>
    </row>
    <row r="10" spans="1:14" s="1" customFormat="1">
      <c r="I10" s="1" t="s">
        <v>10</v>
      </c>
      <c r="J10" s="1" t="s">
        <v>130</v>
      </c>
    </row>
    <row r="11" spans="1:14" s="1" customFormat="1">
      <c r="I11" s="1" t="s">
        <v>38</v>
      </c>
      <c r="J11" s="1" t="s">
        <v>71</v>
      </c>
    </row>
    <row r="12" spans="1:14" s="1" customFormat="1">
      <c r="I12" s="1" t="s">
        <v>45</v>
      </c>
      <c r="J12" s="129" t="s">
        <v>114</v>
      </c>
    </row>
    <row r="13" spans="1:14" s="1" customFormat="1">
      <c r="I13" s="1" t="s">
        <v>11</v>
      </c>
      <c r="J13" s="1" t="s">
        <v>131</v>
      </c>
    </row>
    <row r="14" spans="1:14" s="1" customFormat="1">
      <c r="I14" s="1" t="s">
        <v>9</v>
      </c>
      <c r="J14" s="1" t="s">
        <v>102</v>
      </c>
    </row>
  </sheetData>
  <sortState xmlns:xlrd2="http://schemas.microsoft.com/office/spreadsheetml/2017/richdata2" ref="I3:J14">
    <sortCondition ref="I3:I1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B2:L40"/>
  <sheetViews>
    <sheetView showGridLines="0" view="pageBreakPreview" zoomScaleSheetLayoutView="100" workbookViewId="0">
      <selection activeCell="M13" sqref="M13"/>
    </sheetView>
  </sheetViews>
  <sheetFormatPr baseColWidth="10" defaultRowHeight="14.4"/>
  <cols>
    <col min="2" max="2" width="1.77734375" customWidth="1"/>
    <col min="10" max="10" width="2.44140625" customWidth="1"/>
  </cols>
  <sheetData>
    <row r="2" spans="2:12" ht="40.200000000000003" customHeight="1">
      <c r="E2" s="262" t="s">
        <v>128</v>
      </c>
      <c r="F2" s="262"/>
      <c r="G2" s="262"/>
      <c r="H2" s="262"/>
      <c r="I2" s="262"/>
    </row>
    <row r="3" spans="2:12" ht="15" thickBot="1"/>
    <row r="4" spans="2:12">
      <c r="B4" s="222"/>
      <c r="C4" s="223"/>
      <c r="D4" s="223"/>
      <c r="E4" s="223"/>
      <c r="F4" s="223"/>
      <c r="G4" s="223"/>
      <c r="H4" s="223"/>
      <c r="I4" s="223"/>
      <c r="J4" s="224"/>
    </row>
    <row r="5" spans="2:12" s="137" customFormat="1" ht="12" customHeight="1" thickBot="1">
      <c r="B5" s="228"/>
      <c r="C5" s="159"/>
      <c r="D5" s="159"/>
      <c r="E5" s="334"/>
      <c r="F5" s="250"/>
      <c r="G5" s="250"/>
      <c r="H5" s="250"/>
      <c r="I5" s="250"/>
      <c r="J5" s="146"/>
      <c r="K5" s="136"/>
    </row>
    <row r="6" spans="2:12" s="137" customFormat="1" ht="30.6" customHeight="1" thickTop="1" thickBot="1">
      <c r="B6" s="228"/>
      <c r="C6" s="159"/>
      <c r="D6" s="159"/>
      <c r="E6" s="263" t="s">
        <v>134</v>
      </c>
      <c r="F6" s="264"/>
      <c r="G6" s="264"/>
      <c r="H6" s="264"/>
      <c r="I6" s="265"/>
      <c r="J6" s="146"/>
      <c r="K6" s="136"/>
    </row>
    <row r="7" spans="2:12" s="137" customFormat="1" ht="13.2" customHeight="1" thickTop="1">
      <c r="B7" s="229"/>
      <c r="C7" s="138"/>
      <c r="D7" s="138"/>
      <c r="E7" s="160"/>
      <c r="F7" s="160"/>
      <c r="G7" s="138"/>
      <c r="H7" s="138"/>
      <c r="I7" s="138"/>
      <c r="J7" s="148"/>
      <c r="K7" s="136"/>
    </row>
    <row r="8" spans="2:12" s="137" customFormat="1" ht="16.8">
      <c r="B8" s="229"/>
      <c r="C8" s="161"/>
      <c r="D8" s="170" t="s">
        <v>20</v>
      </c>
      <c r="E8" s="162">
        <f>Tour</f>
        <v>0</v>
      </c>
      <c r="F8" s="171" t="s">
        <v>21</v>
      </c>
      <c r="G8" s="171" t="s">
        <v>22</v>
      </c>
      <c r="H8" s="172" t="s">
        <v>67</v>
      </c>
      <c r="I8" s="163"/>
      <c r="J8" s="148"/>
      <c r="K8" s="136"/>
    </row>
    <row r="9" spans="2:12" s="140" customFormat="1" ht="28.05" customHeight="1">
      <c r="B9" s="230"/>
      <c r="C9" s="164"/>
      <c r="D9" s="173" t="s">
        <v>23</v>
      </c>
      <c r="E9" s="225"/>
      <c r="F9" s="174">
        <f>INDEX(LstClub,IndexClubHote)</f>
        <v>0</v>
      </c>
      <c r="G9" s="226"/>
      <c r="H9" s="226"/>
      <c r="I9" s="165"/>
      <c r="J9" s="150"/>
      <c r="K9" s="139"/>
    </row>
    <row r="10" spans="2:12" s="137" customFormat="1" ht="16.8">
      <c r="B10" s="229"/>
      <c r="C10" s="166"/>
      <c r="D10" s="274" t="s">
        <v>25</v>
      </c>
      <c r="E10" s="275"/>
      <c r="F10" s="175" t="str">
        <f>IF(ISNA(HLOOKUP(F$9,TableauCumulClub,MATCH("Tour " &amp; TourFeuilleMatch,ColTourTableauCumulClub,0)+1,FALSE)),"",HLOOKUP(F$9,TableauCumulClub,MATCH("Tour " &amp; TourFeuilleMatch,ColTourTableauCumulClub,0)+1,FALSE))</f>
        <v/>
      </c>
      <c r="G10" s="175" t="str">
        <f>IF(ISNA(HLOOKUP(G$9,TableauCumulClub,MATCH("Tour " &amp; TourFeuilleMatch,ColTourTableauCumulClub,0)+1,FALSE)),"",HLOOKUP(G$9,TableauCumulClub,MATCH("Tour " &amp; TourFeuilleMatch,ColTourTableauCumulClub,0)+1,FALSE))</f>
        <v/>
      </c>
      <c r="H10" s="175" t="str">
        <f>IF(ISNA(HLOOKUP(H$9,TableauCumulClub,MATCH("Tour " &amp; TourFeuilleMatch,ColTourTableauCumulClub,0)+1,FALSE)),"",HLOOKUP(H$9,TableauCumulClub,MATCH("Tour " &amp; TourFeuilleMatch,ColTourTableauCumulClub,0)+1,FALSE))</f>
        <v/>
      </c>
      <c r="I10" s="212">
        <f>SUM(F10:H10)</f>
        <v>0</v>
      </c>
      <c r="J10" s="148"/>
      <c r="K10" s="136"/>
    </row>
    <row r="11" spans="2:12" s="137" customFormat="1" ht="16.8">
      <c r="B11" s="229"/>
      <c r="C11" s="166"/>
      <c r="D11" s="276" t="s">
        <v>26</v>
      </c>
      <c r="E11" s="277"/>
      <c r="F11" s="175" t="str">
        <f>IF(ISNA(HLOOKUP(F$9,TableauCumulClub,MATCH("Tour " &amp; TourFeuilleMatch,ColTourTableauCumulClub,0)+2,FALSE)),"",HLOOKUP(F$9,TableauCumulClub,MATCH("Tour " &amp; TourFeuilleMatch,ColTourTableauCumulClub,0)+2,FALSE))</f>
        <v/>
      </c>
      <c r="G11" s="175" t="str">
        <f>IF(ISNA(HLOOKUP(G$9,TableauCumulClub,MATCH("Tour " &amp; TourFeuilleMatch,ColTourTableauCumulClub,0)+2,FALSE)),"",HLOOKUP(G$9,TableauCumulClub,MATCH("Tour " &amp; TourFeuilleMatch,ColTourTableauCumulClub,0)+2,FALSE))</f>
        <v/>
      </c>
      <c r="H11" s="175" t="str">
        <f>IF(ISNA(HLOOKUP(H$9,TableauCumulClub,MATCH("Tour " &amp; TourFeuilleMatch,ColTourTableauCumulClub,0)+2,FALSE)),"",HLOOKUP(H$9,TableauCumulClub,MATCH("Tour " &amp; TourFeuilleMatch,ColTourTableauCumulClub,0)+2,FALSE))</f>
        <v/>
      </c>
      <c r="I11" s="212">
        <f>SUM(F11:H11)</f>
        <v>0</v>
      </c>
      <c r="J11" s="148"/>
      <c r="K11" s="136"/>
    </row>
    <row r="12" spans="2:12" s="137" customFormat="1" ht="16.2">
      <c r="B12" s="229"/>
      <c r="C12" s="138"/>
      <c r="D12" s="138"/>
      <c r="E12" s="138"/>
      <c r="F12" s="213"/>
      <c r="G12" s="214"/>
      <c r="H12" s="215"/>
      <c r="I12" s="216" t="s">
        <v>27</v>
      </c>
      <c r="J12" s="148"/>
      <c r="K12" s="136"/>
    </row>
    <row r="13" spans="2:12" s="137" customFormat="1" ht="16.8">
      <c r="B13" s="229"/>
      <c r="C13" s="138"/>
      <c r="D13" s="138"/>
      <c r="E13" s="138"/>
      <c r="F13" s="197"/>
      <c r="G13" s="278" t="s">
        <v>28</v>
      </c>
      <c r="H13" s="277"/>
      <c r="I13" s="217">
        <f>PRODUCT(3*SUM(I10:I11))</f>
        <v>0</v>
      </c>
      <c r="J13" s="148"/>
      <c r="K13" s="136"/>
    </row>
    <row r="14" spans="2:12" s="137" customFormat="1" ht="15" thickBot="1">
      <c r="B14" s="229"/>
      <c r="C14" s="160"/>
      <c r="D14" s="160"/>
      <c r="E14" s="138"/>
      <c r="F14" s="138"/>
      <c r="G14" s="138"/>
      <c r="H14" s="138"/>
      <c r="I14" s="138"/>
      <c r="J14" s="148"/>
      <c r="K14" s="136"/>
    </row>
    <row r="15" spans="2:12" s="137" customFormat="1" ht="28.05" customHeight="1" thickBot="1">
      <c r="B15" s="151"/>
      <c r="C15" s="282" t="s">
        <v>29</v>
      </c>
      <c r="D15" s="283"/>
      <c r="E15" s="284"/>
      <c r="F15" s="176"/>
      <c r="G15" s="282" t="s">
        <v>30</v>
      </c>
      <c r="H15" s="283"/>
      <c r="I15" s="284"/>
      <c r="J15" s="231"/>
      <c r="K15" s="136"/>
      <c r="L15" s="136"/>
    </row>
    <row r="16" spans="2:12" s="140" customFormat="1" ht="28.05" customHeight="1" thickBot="1">
      <c r="B16" s="149"/>
      <c r="C16" s="177">
        <f>F9</f>
        <v>0</v>
      </c>
      <c r="D16" s="178">
        <f>G9</f>
        <v>0</v>
      </c>
      <c r="E16" s="179">
        <f>H9</f>
        <v>0</v>
      </c>
      <c r="F16" s="180"/>
      <c r="G16" s="177">
        <f>F9</f>
        <v>0</v>
      </c>
      <c r="H16" s="178">
        <f>G9</f>
        <v>0</v>
      </c>
      <c r="I16" s="179">
        <f>H9</f>
        <v>0</v>
      </c>
      <c r="J16" s="232"/>
      <c r="K16" s="139"/>
      <c r="L16" s="139"/>
    </row>
    <row r="17" spans="2:12" s="137" customFormat="1" ht="16.2">
      <c r="B17" s="152"/>
      <c r="C17" s="181" t="str">
        <f>IF(ISNA(HLOOKUP(C$16,TableauCumulClub,MATCH("Tour " &amp; TourFeuilleMatch,ColTourTableauCumulClub,0)+3,FALSE)),"",HLOOKUP(C$16,TableauCumulClub,MATCH("Tour " &amp; TourFeuilleMatch,ColTourTableauCumulClub,0)+3,FALSE))</f>
        <v/>
      </c>
      <c r="D17" s="182" t="str">
        <f>IF(ISNA(HLOOKUP(D$16,TableauCumulClub,MATCH("Tour " &amp; TourFeuilleMatch,ColTourTableauCumulClub,0)+3,FALSE)),"",HLOOKUP(D$16,TableauCumulClub,MATCH("Tour " &amp; TourFeuilleMatch,ColTourTableauCumulClub,0)+3,FALSE))</f>
        <v/>
      </c>
      <c r="E17" s="183" t="str">
        <f>IF(ISNA(HLOOKUP(E$16,TableauCumulClub,MATCH("Tour " &amp; TourFeuilleMatch,ColTourTableauCumulClub,0)+3,FALSE)),"",HLOOKUP(E$16,TableauCumulClub,MATCH("Tour " &amp; TourFeuilleMatch,ColTourTableauCumulClub,0)+3,FALSE))</f>
        <v/>
      </c>
      <c r="F17" s="184"/>
      <c r="G17" s="181" t="str">
        <f>IF(ISNA(HLOOKUP(G$16,TableauCumulClub,MATCH("Tour " &amp; TourFeuilleMatch,ColTourTableauCumulClub,0)+7,FALSE)),"",HLOOKUP(G$16,TableauCumulClub,MATCH("Tour " &amp; TourFeuilleMatch,ColTourTableauCumulClub,0)+7,FALSE))</f>
        <v/>
      </c>
      <c r="H17" s="182" t="str">
        <f>IF(ISNA(HLOOKUP(H$16,TableauCumulClub,MATCH("Tour " &amp; TourFeuilleMatch,ColTourTableauCumulClub,0)+7,FALSE)),"",HLOOKUP(H$16,TableauCumulClub,MATCH("Tour " &amp; TourFeuilleMatch,ColTourTableauCumulClub,0)+7,FALSE))</f>
        <v/>
      </c>
      <c r="I17" s="183" t="str">
        <f>IF(ISNA(HLOOKUP(I$16,TableauCumulClub,MATCH("Tour " &amp; TourFeuilleMatch,ColTourTableauCumulClub,0)+7,FALSE)),"",HLOOKUP(I$16,TableauCumulClub,MATCH("Tour " &amp; TourFeuilleMatch,ColTourTableauCumulClub,0)+7,FALSE))</f>
        <v/>
      </c>
      <c r="J17" s="233"/>
      <c r="K17" s="136"/>
      <c r="L17" s="136"/>
    </row>
    <row r="18" spans="2:12" s="137" customFormat="1" ht="16.2">
      <c r="B18" s="152"/>
      <c r="C18" s="185" t="str">
        <f>IF(ISNA(HLOOKUP(C$16,TableauCumulClub,MATCH("Tour " &amp; TourFeuilleMatch,ColTourTableauCumulClub,0)+4,FALSE)),"",HLOOKUP(C$16,TableauCumulClub,MATCH("Tour " &amp; TourFeuilleMatch,ColTourTableauCumulClub,0)+4,FALSE))</f>
        <v/>
      </c>
      <c r="D18" s="186" t="str">
        <f>IF(ISNA(HLOOKUP(D$16,TableauCumulClub,MATCH("Tour " &amp; TourFeuilleMatch,ColTourTableauCumulClub,0)+4,FALSE)),"",HLOOKUP(D$16,TableauCumulClub,MATCH("Tour " &amp; TourFeuilleMatch,ColTourTableauCumulClub,0)+4,FALSE))</f>
        <v/>
      </c>
      <c r="E18" s="187" t="str">
        <f>IF(ISNA(HLOOKUP(E$16,TableauCumulClub,MATCH("Tour " &amp; TourFeuilleMatch,ColTourTableauCumulClub,0)+4,FALSE)),"",HLOOKUP(E$16,TableauCumulClub,MATCH("Tour " &amp; TourFeuilleMatch,ColTourTableauCumulClub,0)+4,FALSE))</f>
        <v/>
      </c>
      <c r="F18" s="184"/>
      <c r="G18" s="185" t="str">
        <f>IF(ISNA(HLOOKUP(G$16,TableauCumulClub,MATCH("Tour " &amp; TourFeuilleMatch,ColTourTableauCumulClub,0)+8,FALSE)),"",HLOOKUP(G$16,TableauCumulClub,MATCH("Tour " &amp; TourFeuilleMatch,ColTourTableauCumulClub,0)+8,FALSE))</f>
        <v/>
      </c>
      <c r="H18" s="186" t="str">
        <f>IF(ISNA(HLOOKUP(H$16,TableauCumulClub,MATCH("Tour " &amp; TourFeuilleMatch,ColTourTableauCumulClub,0)+8,FALSE)),"",HLOOKUP(H$16,TableauCumulClub,MATCH("Tour " &amp; TourFeuilleMatch,ColTourTableauCumulClub,0)+8,FALSE))</f>
        <v/>
      </c>
      <c r="I18" s="187" t="str">
        <f>IF(ISNA(HLOOKUP(I$16,TableauCumulClub,MATCH("Tour " &amp; TourFeuilleMatch,ColTourTableauCumulClub,0)+8,FALSE)),"",HLOOKUP(I$16,TableauCumulClub,MATCH("Tour " &amp; TourFeuilleMatch,ColTourTableauCumulClub,0)+8,FALSE))</f>
        <v/>
      </c>
      <c r="J18" s="233"/>
      <c r="K18" s="136"/>
      <c r="L18" s="136"/>
    </row>
    <row r="19" spans="2:12" s="137" customFormat="1" ht="16.2">
      <c r="B19" s="152"/>
      <c r="C19" s="185" t="str">
        <f>IF(ISNA(HLOOKUP(C$16,TableauCumulClub,MATCH("Tour " &amp; TourFeuilleMatch,ColTourTableauCumulClub,0)+5,FALSE)),"",HLOOKUP(C$16,TableauCumulClub,MATCH("Tour " &amp; TourFeuilleMatch,ColTourTableauCumulClub,0)+5,FALSE))</f>
        <v/>
      </c>
      <c r="D19" s="186" t="str">
        <f>IF(ISNA(HLOOKUP(D$16,TableauCumulClub,MATCH("Tour " &amp; TourFeuilleMatch,ColTourTableauCumulClub,0)+5,FALSE)),"",HLOOKUP(D$16,TableauCumulClub,MATCH("Tour " &amp; TourFeuilleMatch,ColTourTableauCumulClub,0)+5,FALSE))</f>
        <v/>
      </c>
      <c r="E19" s="187" t="str">
        <f>IF(ISNA(HLOOKUP(E$16,TableauCumulClub,MATCH("Tour " &amp; TourFeuilleMatch,ColTourTableauCumulClub,0)+5,FALSE)),"",HLOOKUP(E$16,TableauCumulClub,MATCH("Tour " &amp; TourFeuilleMatch,ColTourTableauCumulClub,0)+5,FALSE))</f>
        <v/>
      </c>
      <c r="F19" s="184"/>
      <c r="G19" s="185" t="str">
        <f>IF(ISNA(HLOOKUP(G$16,TableauCumulClub,MATCH("Tour " &amp; TourFeuilleMatch,ColTourTableauCumulClub,0)+9,FALSE)),"",HLOOKUP(G$16,TableauCumulClub,MATCH("Tour " &amp; TourFeuilleMatch,ColTourTableauCumulClub,0)+9,FALSE))</f>
        <v/>
      </c>
      <c r="H19" s="186" t="str">
        <f>IF(ISNA(HLOOKUP(H$16,TableauCumulClub,MATCH("Tour " &amp; TourFeuilleMatch,ColTourTableauCumulClub,0)+9,FALSE)),"",HLOOKUP(H$16,TableauCumulClub,MATCH("Tour " &amp; TourFeuilleMatch,ColTourTableauCumulClub,0)+9,FALSE))</f>
        <v/>
      </c>
      <c r="I19" s="187" t="str">
        <f>IF(ISNA(HLOOKUP(I$16,TableauCumulClub,MATCH("Tour " &amp; TourFeuilleMatch,ColTourTableauCumulClub,0)+9,FALSE)),"",HLOOKUP(I$16,TableauCumulClub,MATCH("Tour " &amp; TourFeuilleMatch,ColTourTableauCumulClub,0)+9,FALSE))</f>
        <v/>
      </c>
      <c r="J19" s="233"/>
      <c r="K19" s="136"/>
      <c r="L19" s="136"/>
    </row>
    <row r="20" spans="2:12" s="137" customFormat="1" ht="16.8" thickBot="1">
      <c r="B20" s="152"/>
      <c r="C20" s="188" t="str">
        <f>IF(ISNA(HLOOKUP(C$16,TableauCumulClub,MATCH("Tour " &amp; TourFeuilleMatch,ColTourTableauCumulClub,0)+6,FALSE)),"",HLOOKUP(C$16,TableauCumulClub,MATCH("Tour " &amp; TourFeuilleMatch,ColTourTableauCumulClub,0)+6,FALSE))</f>
        <v/>
      </c>
      <c r="D20" s="189" t="str">
        <f>IF(ISNA(HLOOKUP(D$16,TableauCumulClub,MATCH("Tour " &amp; TourFeuilleMatch,ColTourTableauCumulClub,0)+6,FALSE)),"",HLOOKUP(D$16,TableauCumulClub,MATCH("Tour " &amp; TourFeuilleMatch,ColTourTableauCumulClub,0)+6,FALSE))</f>
        <v/>
      </c>
      <c r="E20" s="190" t="str">
        <f>IF(ISNA(HLOOKUP(E$16,TableauCumulClub,MATCH("Tour " &amp; TourFeuilleMatch,ColTourTableauCumulClub,0)+6,FALSE)),"",HLOOKUP(E$16,TableauCumulClub,MATCH("Tour " &amp; TourFeuilleMatch,ColTourTableauCumulClub,0)+6,FALSE))</f>
        <v/>
      </c>
      <c r="F20" s="184"/>
      <c r="G20" s="188" t="str">
        <f>IF(ISNA(HLOOKUP(G$16,TableauCumulClub,MATCH("Tour " &amp; TourFeuilleMatch,ColTourTableauCumulClub,0)+10,FALSE)),"",HLOOKUP(G$16,TableauCumulClub,MATCH("Tour " &amp; TourFeuilleMatch,ColTourTableauCumulClub,0)+10,FALSE))</f>
        <v/>
      </c>
      <c r="H20" s="189" t="str">
        <f>IF(ISNA(HLOOKUP(H$16,TableauCumulClub,MATCH("Tour " &amp; TourFeuilleMatch,ColTourTableauCumulClub,0)+10,FALSE)),"",HLOOKUP(H$16,TableauCumulClub,MATCH("Tour " &amp; TourFeuilleMatch,ColTourTableauCumulClub,0)+10,FALSE))</f>
        <v/>
      </c>
      <c r="I20" s="190" t="str">
        <f>IF(ISNA(HLOOKUP(I$16,TableauCumulClub,MATCH("Tour " &amp; TourFeuilleMatch,ColTourTableauCumulClub,0)+10,FALSE)),"",HLOOKUP(I$16,TableauCumulClub,MATCH("Tour " &amp; TourFeuilleMatch,ColTourTableauCumulClub,0)+10,FALSE))</f>
        <v/>
      </c>
      <c r="J20" s="233"/>
      <c r="K20" s="136"/>
      <c r="L20" s="136"/>
    </row>
    <row r="21" spans="2:12" s="137" customFormat="1" ht="17.399999999999999" thickBot="1">
      <c r="B21" s="147"/>
      <c r="C21" s="191">
        <f>SUM(C17:C20)</f>
        <v>0</v>
      </c>
      <c r="D21" s="192">
        <f>SUM(D17:D20)</f>
        <v>0</v>
      </c>
      <c r="E21" s="193">
        <f>SUM(E17:E20)</f>
        <v>0</v>
      </c>
      <c r="F21" s="194"/>
      <c r="G21" s="191">
        <f>SUM(G17:G20)</f>
        <v>0</v>
      </c>
      <c r="H21" s="192">
        <f>SUM(H17:H20)</f>
        <v>0</v>
      </c>
      <c r="I21" s="195">
        <f>SUM(I17:I20)</f>
        <v>0</v>
      </c>
      <c r="J21" s="234"/>
      <c r="K21" s="136"/>
      <c r="L21" s="136"/>
    </row>
    <row r="22" spans="2:12" s="137" customFormat="1" ht="15" thickBot="1">
      <c r="B22" s="147"/>
      <c r="C22" s="196"/>
      <c r="D22" s="196"/>
      <c r="E22" s="197"/>
      <c r="F22" s="198"/>
      <c r="G22" s="196"/>
      <c r="H22" s="196"/>
      <c r="I22" s="199"/>
      <c r="J22" s="234"/>
      <c r="K22" s="136"/>
      <c r="L22" s="136"/>
    </row>
    <row r="23" spans="2:12" s="137" customFormat="1" ht="28.05" customHeight="1" thickBot="1">
      <c r="B23" s="147"/>
      <c r="C23" s="285" t="s">
        <v>31</v>
      </c>
      <c r="D23" s="286"/>
      <c r="E23" s="287"/>
      <c r="F23" s="176"/>
      <c r="G23" s="285" t="s">
        <v>32</v>
      </c>
      <c r="H23" s="286"/>
      <c r="I23" s="287"/>
      <c r="J23" s="234"/>
      <c r="K23" s="136"/>
      <c r="L23" s="136"/>
    </row>
    <row r="24" spans="2:12" s="140" customFormat="1" ht="28.05" customHeight="1" thickBot="1">
      <c r="B24" s="149"/>
      <c r="C24" s="177">
        <f>F9</f>
        <v>0</v>
      </c>
      <c r="D24" s="178">
        <f>G9</f>
        <v>0</v>
      </c>
      <c r="E24" s="179">
        <f>H9</f>
        <v>0</v>
      </c>
      <c r="F24" s="180"/>
      <c r="G24" s="177">
        <f>F9</f>
        <v>0</v>
      </c>
      <c r="H24" s="178">
        <f>G9</f>
        <v>0</v>
      </c>
      <c r="I24" s="179">
        <f>H9</f>
        <v>0</v>
      </c>
      <c r="J24" s="232"/>
      <c r="K24" s="139"/>
      <c r="L24" s="139"/>
    </row>
    <row r="25" spans="2:12" s="137" customFormat="1" ht="16.2">
      <c r="B25" s="152"/>
      <c r="C25" s="181" t="str">
        <f>IF(ISNA(HLOOKUP(C$16,TableauCumulClub,MATCH("Tour " &amp; TourFeuilleMatch,ColTourTableauCumulClub,0)+11,FALSE)),"",HLOOKUP(C$16,TableauCumulClub,MATCH("Tour " &amp; TourFeuilleMatch,ColTourTableauCumulClub,0)+11,FALSE))</f>
        <v/>
      </c>
      <c r="D25" s="182" t="str">
        <f>IF(ISNA(HLOOKUP(D$16,TableauCumulClub,MATCH("Tour " &amp; TourFeuilleMatch,ColTourTableauCumulClub,0)+11,FALSE)),"",HLOOKUP(D$16,TableauCumulClub,MATCH("Tour " &amp; TourFeuilleMatch,ColTourTableauCumulClub,0)+11,FALSE))</f>
        <v/>
      </c>
      <c r="E25" s="183" t="str">
        <f>IF(ISNA(HLOOKUP(E$16,TableauCumulClub,MATCH("Tour " &amp; TourFeuilleMatch,ColTourTableauCumulClub,0)+11,FALSE)),"",HLOOKUP(E$16,TableauCumulClub,MATCH("Tour " &amp; TourFeuilleMatch,ColTourTableauCumulClub,0)+11,FALSE))</f>
        <v/>
      </c>
      <c r="F25" s="184"/>
      <c r="G25" s="181" t="str">
        <f>IF(ISNA(HLOOKUP(G$16,TableauCumulClub,MATCH("Tour " &amp; TourFeuilleMatch,ColTourTableauCumulClub,0)+17,FALSE)),"",HLOOKUP(G$16,TableauCumulClub,MATCH("Tour " &amp; TourFeuilleMatch,ColTourTableauCumulClub,0)+17,FALSE))</f>
        <v/>
      </c>
      <c r="H25" s="200" t="str">
        <f>IF(ISNA(HLOOKUP(H$16,TableauCumulClub,MATCH("Tour " &amp; TourFeuilleMatch,ColTourTableauCumulClub,0)+17,FALSE)),"",HLOOKUP(H$16,TableauCumulClub,MATCH("Tour " &amp; TourFeuilleMatch,ColTourTableauCumulClub,0)+17,FALSE))</f>
        <v/>
      </c>
      <c r="I25" s="221" t="str">
        <f>IF(ISNA(HLOOKUP(I$16,TableauCumulClub,MATCH("Tour " &amp; TourFeuilleMatch,ColTourTableauCumulClub,0)+17,FALSE)),"",HLOOKUP(I$16,TableauCumulClub,MATCH("Tour " &amp; TourFeuilleMatch,ColTourTableauCumulClub,0)+17,FALSE))</f>
        <v/>
      </c>
      <c r="J25" s="233"/>
      <c r="K25" s="136"/>
      <c r="L25" s="136"/>
    </row>
    <row r="26" spans="2:12" s="137" customFormat="1" ht="16.2">
      <c r="B26" s="152"/>
      <c r="C26" s="201" t="str">
        <f>IF(ISNA(HLOOKUP(C$16,TableauCumulClub,MATCH("Tour " &amp; TourFeuilleMatch,ColTourTableauCumulClub,0)+12,FALSE)),"",HLOOKUP(C$16,TableauCumulClub,MATCH("Tour " &amp; TourFeuilleMatch,ColTourTableauCumulClub,0)+12,FALSE))</f>
        <v/>
      </c>
      <c r="D26" s="186" t="str">
        <f>IF(ISNA(HLOOKUP(D$16,TableauCumulClub,MATCH("Tour " &amp; TourFeuilleMatch,ColTourTableauCumulClub,0)+12,FALSE)),"",HLOOKUP(D$16,TableauCumulClub,MATCH("Tour " &amp; TourFeuilleMatch,ColTourTableauCumulClub,0)+12,FALSE))</f>
        <v/>
      </c>
      <c r="E26" s="187" t="str">
        <f>IF(ISNA(HLOOKUP(E$16,TableauCumulClub,MATCH("Tour " &amp; TourFeuilleMatch,ColTourTableauCumulClub,0)+12,FALSE)),"",HLOOKUP(E$16,TableauCumulClub,MATCH("Tour " &amp; TourFeuilleMatch,ColTourTableauCumulClub,0)+12,FALSE))</f>
        <v/>
      </c>
      <c r="F26" s="184"/>
      <c r="G26" s="201" t="str">
        <f>IF(ISNA(HLOOKUP(G$16,TableauCumulClub,MATCH("Tour " &amp; TourFeuilleMatch,ColTourTableauCumulClub,0)+18,FALSE)),"",HLOOKUP(G$16,TableauCumulClub,MATCH("Tour " &amp; TourFeuilleMatch,ColTourTableauCumulClub,0)+18,FALSE))</f>
        <v/>
      </c>
      <c r="H26" s="186" t="str">
        <f>IF(ISNA(HLOOKUP(H$16,TableauCumulClub,MATCH("Tour " &amp; TourFeuilleMatch,ColTourTableauCumulClub,0)+18,FALSE)),"",HLOOKUP(H$16,TableauCumulClub,MATCH("Tour " &amp; TourFeuilleMatch,ColTourTableauCumulClub,0)+18,FALSE))</f>
        <v/>
      </c>
      <c r="I26" s="187" t="str">
        <f>IF(ISNA(HLOOKUP(I$16,TableauCumulClub,MATCH("Tour " &amp; TourFeuilleMatch,ColTourTableauCumulClub,0)+18,FALSE)),"",HLOOKUP(I$16,TableauCumulClub,MATCH("Tour " &amp; TourFeuilleMatch,ColTourTableauCumulClub,0)+18,FALSE))</f>
        <v/>
      </c>
      <c r="J26" s="233"/>
      <c r="K26" s="136"/>
      <c r="L26" s="136"/>
    </row>
    <row r="27" spans="2:12" s="137" customFormat="1" ht="16.2">
      <c r="B27" s="152"/>
      <c r="C27" s="201" t="str">
        <f>IF(ISNA(HLOOKUP(C$16,TableauCumulClub,MATCH("Tour " &amp; TourFeuilleMatch,ColTourTableauCumulClub,0)+13,FALSE)),"",HLOOKUP(C$16,TableauCumulClub,MATCH("Tour " &amp; TourFeuilleMatch,ColTourTableauCumulClub,0)+13,FALSE))</f>
        <v/>
      </c>
      <c r="D27" s="186" t="str">
        <f>IF(ISNA(HLOOKUP(D$16,TableauCumulClub,MATCH("Tour " &amp; TourFeuilleMatch,ColTourTableauCumulClub,0)+13,FALSE)),"",HLOOKUP(D$16,TableauCumulClub,MATCH("Tour " &amp; TourFeuilleMatch,ColTourTableauCumulClub,0)+13,FALSE))</f>
        <v/>
      </c>
      <c r="E27" s="187" t="str">
        <f>IF(ISNA(HLOOKUP(E$16,TableauCumulClub,MATCH("Tour " &amp; TourFeuilleMatch,ColTourTableauCumulClub,0)+13,FALSE)),"",HLOOKUP(E$16,TableauCumulClub,MATCH("Tour " &amp; TourFeuilleMatch,ColTourTableauCumulClub,0)+13,FALSE))</f>
        <v/>
      </c>
      <c r="F27" s="184"/>
      <c r="G27" s="201" t="str">
        <f>IF(ISNA(HLOOKUP(G$16,TableauCumulClub,MATCH("Tour " &amp; TourFeuilleMatch,ColTourTableauCumulClub,0)+19,FALSE)),"",HLOOKUP(G$16,TableauCumulClub,MATCH("Tour " &amp; TourFeuilleMatch,ColTourTableauCumulClub,0)+19,FALSE))</f>
        <v/>
      </c>
      <c r="H27" s="186" t="str">
        <f>IF(ISNA(HLOOKUP(H$16,TableauCumulClub,MATCH("Tour " &amp; TourFeuilleMatch,ColTourTableauCumulClub,0)+19,FALSE)),"",HLOOKUP(H$16,TableauCumulClub,MATCH("Tour " &amp; TourFeuilleMatch,ColTourTableauCumulClub,0)+19,FALSE))</f>
        <v/>
      </c>
      <c r="I27" s="187" t="str">
        <f>IF(ISNA(HLOOKUP(I$16,TableauCumulClub,MATCH("Tour " &amp; TourFeuilleMatch,ColTourTableauCumulClub,0)+19,FALSE)),"",HLOOKUP(I$16,TableauCumulClub,MATCH("Tour " &amp; TourFeuilleMatch,ColTourTableauCumulClub,0)+19,FALSE))</f>
        <v/>
      </c>
      <c r="J27" s="233"/>
      <c r="K27" s="136"/>
      <c r="L27" s="136"/>
    </row>
    <row r="28" spans="2:12" s="137" customFormat="1" ht="16.2">
      <c r="B28" s="153"/>
      <c r="C28" s="201" t="str">
        <f>IF(ISNA(HLOOKUP(C$16,TableauCumulClub,MATCH("Tour " &amp; TourFeuilleMatch,ColTourTableauCumulClub,0)+14,FALSE)),"",HLOOKUP(C$16,TableauCumulClub,MATCH("Tour " &amp; TourFeuilleMatch,ColTourTableauCumulClub,0)+14,FALSE))</f>
        <v/>
      </c>
      <c r="D28" s="186" t="str">
        <f>IF(ISNA(HLOOKUP(D$16,TableauCumulClub,MATCH("Tour " &amp; TourFeuilleMatch,ColTourTableauCumulClub,0)+14,FALSE)),"",HLOOKUP(D$16,TableauCumulClub,MATCH("Tour " &amp; TourFeuilleMatch,ColTourTableauCumulClub,0)+14,FALSE))</f>
        <v/>
      </c>
      <c r="E28" s="187" t="str">
        <f>IF(ISNA(HLOOKUP(E$16,TableauCumulClub,MATCH("Tour " &amp; TourFeuilleMatch,ColTourTableauCumulClub,0)+14,FALSE)),"",HLOOKUP(E$16,TableauCumulClub,MATCH("Tour " &amp; TourFeuilleMatch,ColTourTableauCumulClub,0)+14,FALSE))</f>
        <v/>
      </c>
      <c r="F28" s="184"/>
      <c r="G28" s="201" t="str">
        <f>IF(ISNA(HLOOKUP(G$16,TableauCumulClub,MATCH("Tour " &amp; TourFeuilleMatch,ColTourTableauCumulClub,0)+20,FALSE)),"",HLOOKUP(G$16,TableauCumulClub,MATCH("Tour " &amp; TourFeuilleMatch,ColTourTableauCumulClub,0)+20,FALSE))</f>
        <v/>
      </c>
      <c r="H28" s="186" t="str">
        <f>IF(ISNA(HLOOKUP(H$16,TableauCumulClub,MATCH("Tour " &amp; TourFeuilleMatch,ColTourTableauCumulClub,0)+20,FALSE)),"",HLOOKUP(H$16,TableauCumulClub,MATCH("Tour " &amp; TourFeuilleMatch,ColTourTableauCumulClub,0)+20,FALSE))</f>
        <v/>
      </c>
      <c r="I28" s="187" t="str">
        <f>IF(ISNA(HLOOKUP(I$16,TableauCumulClub,MATCH("Tour " &amp; TourFeuilleMatch,ColTourTableauCumulClub,0)+20,FALSE)),"",HLOOKUP(I$16,TableauCumulClub,MATCH("Tour " &amp; TourFeuilleMatch,ColTourTableauCumulClub,0)+20,FALSE))</f>
        <v/>
      </c>
      <c r="J28" s="235"/>
      <c r="K28" s="136"/>
      <c r="L28" s="136"/>
    </row>
    <row r="29" spans="2:12" s="137" customFormat="1" ht="16.2">
      <c r="B29" s="152"/>
      <c r="C29" s="201" t="str">
        <f>IF(ISNA(HLOOKUP(C$16,TableauCumulClub,MATCH("Tour " &amp; TourFeuilleMatch,ColTourTableauCumulClub,0)+15,FALSE)),"",HLOOKUP(C$16,TableauCumulClub,MATCH("Tour " &amp; TourFeuilleMatch,ColTourTableauCumulClub,0)+15,FALSE))</f>
        <v/>
      </c>
      <c r="D29" s="186" t="str">
        <f>IF(ISNA(HLOOKUP(D$16,TableauCumulClub,MATCH("Tour " &amp; TourFeuilleMatch,ColTourTableauCumulClub,0)+15,FALSE)),"",HLOOKUP(D$16,TableauCumulClub,MATCH("Tour " &amp; TourFeuilleMatch,ColTourTableauCumulClub,0)+15,FALSE))</f>
        <v/>
      </c>
      <c r="E29" s="187" t="str">
        <f>IF(ISNA(HLOOKUP(E$16,TableauCumulClub,MATCH("Tour " &amp; TourFeuilleMatch,ColTourTableauCumulClub,0)+15,FALSE)),"",HLOOKUP(E$16,TableauCumulClub,MATCH("Tour " &amp; TourFeuilleMatch,ColTourTableauCumulClub,0)+15,FALSE))</f>
        <v/>
      </c>
      <c r="F29" s="184"/>
      <c r="G29" s="201" t="str">
        <f>IF(ISNA(HLOOKUP(G$16,TableauCumulClub,MATCH("Tour " &amp; TourFeuilleMatch,ColTourTableauCumulClub,0)+21,FALSE)),"",HLOOKUP(G$16,TableauCumulClub,MATCH("Tour " &amp; TourFeuilleMatch,ColTourTableauCumulClub,0)+21,FALSE))</f>
        <v/>
      </c>
      <c r="H29" s="186" t="str">
        <f>IF(ISNA(HLOOKUP(H$16,TableauCumulClub,MATCH("Tour " &amp; TourFeuilleMatch,ColTourTableauCumulClub,0)+21,FALSE)),"",HLOOKUP(H$16,TableauCumulClub,MATCH("Tour " &amp; TourFeuilleMatch,ColTourTableauCumulClub,0)+21,FALSE))</f>
        <v/>
      </c>
      <c r="I29" s="187" t="str">
        <f>IF(ISNA(HLOOKUP(I$16,TableauCumulClub,MATCH("Tour " &amp; TourFeuilleMatch,ColTourTableauCumulClub,0)+21,FALSE)),"",HLOOKUP(I$16,TableauCumulClub,MATCH("Tour " &amp; TourFeuilleMatch,ColTourTableauCumulClub,0)+21,FALSE))</f>
        <v/>
      </c>
      <c r="J29" s="233"/>
      <c r="K29" s="136"/>
      <c r="L29" s="136"/>
    </row>
    <row r="30" spans="2:12" s="137" customFormat="1" ht="16.8" thickBot="1">
      <c r="B30" s="152"/>
      <c r="C30" s="188" t="str">
        <f>IF(ISNA(HLOOKUP(C$16,TableauCumulClub,MATCH("Tour " &amp; TourFeuilleMatch,ColTourTableauCumulClub,0)+16,FALSE)),"",HLOOKUP(C$16,TableauCumulClub,MATCH("Tour " &amp; TourFeuilleMatch,ColTourTableauCumulClub,0)+16,FALSE))</f>
        <v/>
      </c>
      <c r="D30" s="189" t="str">
        <f>IF(ISNA(HLOOKUP(D$16,TableauCumulClub,MATCH("Tour " &amp; TourFeuilleMatch,ColTourTableauCumulClub,0)+16,FALSE)),"",HLOOKUP(D$16,TableauCumulClub,MATCH("Tour " &amp; TourFeuilleMatch,ColTourTableauCumulClub,0)+16,FALSE))</f>
        <v/>
      </c>
      <c r="E30" s="190" t="str">
        <f>IF(ISNA(HLOOKUP(E$16,TableauCumulClub,MATCH("Tour " &amp; TourFeuilleMatch,ColTourTableauCumulClub,0)+16,FALSE)),"",HLOOKUP(E$16,TableauCumulClub,MATCH("Tour " &amp; TourFeuilleMatch,ColTourTableauCumulClub,0)+16,FALSE))</f>
        <v/>
      </c>
      <c r="F30" s="184"/>
      <c r="G30" s="188" t="str">
        <f>IF(ISNA(HLOOKUP(G$16,TableauCumulClub,MATCH("Tour " &amp; TourFeuilleMatch,ColTourTableauCumulClub,0)+22,FALSE)),"",HLOOKUP(G$16,TableauCumulClub,MATCH("Tour " &amp; TourFeuilleMatch,ColTourTableauCumulClub,0)+22,FALSE))</f>
        <v/>
      </c>
      <c r="H30" s="189" t="str">
        <f>IF(ISNA(HLOOKUP(H$16,TableauCumulClub,MATCH("Tour " &amp; TourFeuilleMatch,ColTourTableauCumulClub,0)+22,FALSE)),"",HLOOKUP(H$16,TableauCumulClub,MATCH("Tour " &amp; TourFeuilleMatch,ColTourTableauCumulClub,0)+22,FALSE))</f>
        <v/>
      </c>
      <c r="I30" s="190" t="str">
        <f>IF(ISNA(HLOOKUP(I$16,TableauCumulClub,MATCH("Tour " &amp; TourFeuilleMatch,ColTourTableauCumulClub,0)+22,FALSE)),"",HLOOKUP(I$16,TableauCumulClub,MATCH("Tour " &amp; TourFeuilleMatch,ColTourTableauCumulClub,0)+22,FALSE))</f>
        <v/>
      </c>
      <c r="J30" s="233"/>
      <c r="K30" s="136"/>
      <c r="L30" s="136"/>
    </row>
    <row r="31" spans="2:12" s="137" customFormat="1" ht="17.399999999999999" thickBot="1">
      <c r="B31" s="147"/>
      <c r="C31" s="218">
        <f>SUM(C25:C30)</f>
        <v>0</v>
      </c>
      <c r="D31" s="219">
        <f t="shared" ref="D31:E31" si="0">SUM(D25:D30)</f>
        <v>0</v>
      </c>
      <c r="E31" s="220">
        <f t="shared" si="0"/>
        <v>0</v>
      </c>
      <c r="F31" s="194"/>
      <c r="G31" s="218">
        <f t="shared" ref="G31:I31" si="1">SUM(G25:G30)</f>
        <v>0</v>
      </c>
      <c r="H31" s="219">
        <f t="shared" si="1"/>
        <v>0</v>
      </c>
      <c r="I31" s="220">
        <f t="shared" si="1"/>
        <v>0</v>
      </c>
      <c r="J31" s="234"/>
      <c r="K31" s="136"/>
      <c r="L31" s="136"/>
    </row>
    <row r="32" spans="2:12" s="137" customFormat="1" ht="15" thickBot="1">
      <c r="B32" s="236"/>
      <c r="C32" s="202"/>
      <c r="D32" s="203"/>
      <c r="E32" s="197"/>
      <c r="F32" s="202"/>
      <c r="G32" s="202"/>
      <c r="H32" s="199"/>
      <c r="I32" s="199"/>
      <c r="J32" s="234"/>
      <c r="K32" s="138"/>
      <c r="L32" s="136"/>
    </row>
    <row r="33" spans="2:12" s="137" customFormat="1" ht="28.05" customHeight="1" thickBot="1">
      <c r="B33" s="236"/>
      <c r="C33" s="202"/>
      <c r="D33" s="204"/>
      <c r="E33" s="279" t="s">
        <v>33</v>
      </c>
      <c r="F33" s="280"/>
      <c r="G33" s="281"/>
      <c r="H33" s="199"/>
      <c r="I33" s="199"/>
      <c r="J33" s="234"/>
      <c r="K33" s="136"/>
      <c r="L33" s="136"/>
    </row>
    <row r="34" spans="2:12" s="140" customFormat="1" ht="28.05" customHeight="1">
      <c r="B34" s="237"/>
      <c r="C34" s="197"/>
      <c r="D34" s="197"/>
      <c r="E34" s="205">
        <f>F9</f>
        <v>0</v>
      </c>
      <c r="F34" s="206">
        <f>G9</f>
        <v>0</v>
      </c>
      <c r="G34" s="207">
        <f>H9</f>
        <v>0</v>
      </c>
      <c r="H34" s="208"/>
      <c r="I34" s="208"/>
      <c r="J34" s="238"/>
      <c r="K34" s="139"/>
      <c r="L34" s="139"/>
    </row>
    <row r="35" spans="2:12" s="137" customFormat="1" ht="17.399999999999999" thickBot="1">
      <c r="B35" s="236"/>
      <c r="C35" s="202"/>
      <c r="D35" s="202"/>
      <c r="E35" s="209">
        <f>SUM(C21,G21,C31,G31)</f>
        <v>0</v>
      </c>
      <c r="F35" s="210">
        <f>SUM(D21,H21,D31,H31)</f>
        <v>0</v>
      </c>
      <c r="G35" s="211">
        <f>SUM(E21,I21,E31,I31)</f>
        <v>0</v>
      </c>
      <c r="H35" s="199"/>
      <c r="I35" s="199"/>
      <c r="J35" s="234"/>
      <c r="K35" s="136"/>
      <c r="L35" s="136"/>
    </row>
    <row r="36" spans="2:12" s="137" customFormat="1">
      <c r="B36" s="239"/>
      <c r="C36" s="167"/>
      <c r="D36" s="167"/>
      <c r="E36" s="169"/>
      <c r="F36" s="168"/>
      <c r="G36" s="168"/>
      <c r="H36" s="168"/>
      <c r="I36" s="138"/>
      <c r="J36" s="148"/>
      <c r="K36" s="136"/>
    </row>
    <row r="37" spans="2:12" s="137" customFormat="1" ht="14.55" customHeight="1">
      <c r="B37" s="147"/>
      <c r="C37" s="266" t="s">
        <v>34</v>
      </c>
      <c r="D37" s="267"/>
      <c r="E37" s="273" t="s">
        <v>35</v>
      </c>
      <c r="F37" s="273"/>
      <c r="G37" s="273"/>
      <c r="H37" s="273"/>
      <c r="I37" s="273"/>
      <c r="J37" s="240"/>
    </row>
    <row r="38" spans="2:12" s="137" customFormat="1" ht="57" customHeight="1">
      <c r="B38" s="147"/>
      <c r="C38" s="268" t="e">
        <f>VLOOKUP(ClubHote,Contrôle!I2:J14,2,FALSE)</f>
        <v>#N/A</v>
      </c>
      <c r="D38" s="269"/>
      <c r="E38" s="270"/>
      <c r="F38" s="271"/>
      <c r="G38" s="271"/>
      <c r="H38" s="271"/>
      <c r="I38" s="272"/>
      <c r="J38" s="240"/>
    </row>
    <row r="39" spans="2:12" s="137" customFormat="1" ht="15" thickBot="1">
      <c r="B39" s="241"/>
      <c r="C39" s="155"/>
      <c r="D39" s="156"/>
      <c r="E39" s="154"/>
      <c r="F39" s="154"/>
      <c r="G39" s="157"/>
      <c r="H39" s="157"/>
      <c r="I39" s="157"/>
      <c r="J39" s="158"/>
      <c r="K39" s="136"/>
    </row>
    <row r="40" spans="2:12" s="137" customFormat="1">
      <c r="K40" s="136"/>
    </row>
  </sheetData>
  <mergeCells count="14">
    <mergeCell ref="E2:I2"/>
    <mergeCell ref="E6:I6"/>
    <mergeCell ref="C37:D37"/>
    <mergeCell ref="C38:D38"/>
    <mergeCell ref="E38:I38"/>
    <mergeCell ref="E37:I37"/>
    <mergeCell ref="D10:E10"/>
    <mergeCell ref="D11:E11"/>
    <mergeCell ref="G13:H13"/>
    <mergeCell ref="E33:G33"/>
    <mergeCell ref="C15:E15"/>
    <mergeCell ref="G15:I15"/>
    <mergeCell ref="C23:E23"/>
    <mergeCell ref="G23:I23"/>
  </mergeCells>
  <conditionalFormatting sqref="F24:I24 E16:I16">
    <cfRule type="cellIs" dxfId="107" priority="114" stopIfTrue="1" operator="equal">
      <formula>0</formula>
    </cfRule>
    <cfRule type="cellIs" dxfId="106" priority="115" stopIfTrue="1" operator="equal">
      <formula>0</formula>
    </cfRule>
    <cfRule type="cellIs" dxfId="105" priority="129" stopIfTrue="1" operator="equal">
      <formula>0</formula>
    </cfRule>
  </conditionalFormatting>
  <conditionalFormatting sqref="C9:D9">
    <cfRule type="containsText" dxfId="104" priority="116" stopIfTrue="1" operator="containsText" text="omer">
      <formula>NOT(ISERROR(SEARCH("omer",C9)))</formula>
    </cfRule>
    <cfRule type="containsText" dxfId="103" priority="117" stopIfTrue="1" operator="containsText" text="wimereux">
      <formula>NOT(ISERROR(SEARCH("wimereux",C9)))</formula>
    </cfRule>
    <cfRule type="containsText" dxfId="102" priority="118" stopIfTrue="1" operator="containsText" text="vert parc">
      <formula>NOT(ISERROR(SEARCH("vert parc",C9)))</formula>
    </cfRule>
    <cfRule type="containsText" dxfId="101" priority="119" stopIfTrue="1" operator="containsText" text="thumeries">
      <formula>NOT(ISERROR(SEARCH("thumeries",C9)))</formula>
    </cfRule>
    <cfRule type="containsText" dxfId="100" priority="120" stopIfTrue="1" operator="containsText" text="st omer bethune">
      <formula>NOT(ISERROR(SEARCH("st omer bethune",C9)))</formula>
    </cfRule>
    <cfRule type="containsText" dxfId="99" priority="121" stopIfTrue="1" operator="containsText" text="ruminghem">
      <formula>NOT(ISERROR(SEARCH("ruminghem",C9)))</formula>
    </cfRule>
    <cfRule type="containsText" dxfId="98" priority="122" stopIfTrue="1" operator="containsText" text="olhain">
      <formula>NOT(ISERROR(SEARCH("olhain",C9)))</formula>
    </cfRule>
    <cfRule type="containsText" dxfId="97" priority="123" stopIfTrue="1" operator="containsText" text="merignies">
      <formula>NOT(ISERROR(SEARCH("merignies",C9)))</formula>
    </cfRule>
    <cfRule type="containsText" dxfId="96" priority="124" stopIfTrue="1" operator="containsText" text="mormal">
      <formula>NOT(ISERROR(SEARCH("mormal",C9)))</formula>
    </cfRule>
    <cfRule type="containsText" dxfId="95" priority="125" stopIfTrue="1" operator="containsText" text="dunkerque">
      <formula>NOT(ISERROR(SEARCH("dunkerque",C9)))</formula>
    </cfRule>
    <cfRule type="containsText" dxfId="94" priority="126" stopIfTrue="1" operator="containsText" text="lille">
      <formula>NOT(ISERROR(SEARCH("lille",C9)))</formula>
    </cfRule>
    <cfRule type="containsText" dxfId="93" priority="127" stopIfTrue="1" operator="containsText" text="olhain">
      <formula>NOT(ISERROR(SEARCH("olhain",C9)))</formula>
    </cfRule>
    <cfRule type="containsText" dxfId="92" priority="128" stopIfTrue="1" operator="containsText" text="arras">
      <formula>NOT(ISERROR(SEARCH("arras",C9)))</formula>
    </cfRule>
  </conditionalFormatting>
  <conditionalFormatting sqref="C21:D21 F36:H36 G34 E32:G32 F21:I21 F31 B32:C32 B33:D36">
    <cfRule type="cellIs" dxfId="91" priority="113" stopIfTrue="1" operator="equal">
      <formula>0</formula>
    </cfRule>
  </conditionalFormatting>
  <conditionalFormatting sqref="C9:D9">
    <cfRule type="containsText" dxfId="90" priority="112" stopIfTrue="1" operator="containsText" text="vert">
      <formula>NOT(ISERROR(SEARCH("vert",C9)))</formula>
    </cfRule>
  </conditionalFormatting>
  <conditionalFormatting sqref="C21:D21 F21:I21 F31 B33:D35 B32:C32">
    <cfRule type="cellIs" dxfId="89" priority="111" stopIfTrue="1" operator="lessThan">
      <formula>0</formula>
    </cfRule>
  </conditionalFormatting>
  <conditionalFormatting sqref="F17:F20 F25:F30">
    <cfRule type="cellIs" dxfId="88" priority="102" stopIfTrue="1" operator="equal">
      <formula>"a"</formula>
    </cfRule>
    <cfRule type="cellIs" dxfId="87" priority="103" stopIfTrue="1" operator="greaterThan">
      <formula>0</formula>
    </cfRule>
    <cfRule type="cellIs" dxfId="86" priority="104" stopIfTrue="1" operator="equal">
      <formula>"a"</formula>
    </cfRule>
    <cfRule type="cellIs" dxfId="85" priority="107" stopIfTrue="1" operator="equal">
      <formula>0</formula>
    </cfRule>
    <cfRule type="cellIs" dxfId="84" priority="110" stopIfTrue="1" operator="equal">
      <formula>-1</formula>
    </cfRule>
  </conditionalFormatting>
  <conditionalFormatting sqref="F19">
    <cfRule type="cellIs" dxfId="83" priority="108" stopIfTrue="1" operator="equal">
      <formula>0</formula>
    </cfRule>
    <cfRule type="cellIs" dxfId="82" priority="109" stopIfTrue="1" operator="greaterThan">
      <formula>0</formula>
    </cfRule>
  </conditionalFormatting>
  <conditionalFormatting sqref="B36:D36">
    <cfRule type="cellIs" dxfId="81" priority="106" stopIfTrue="1" operator="lessThan">
      <formula>0</formula>
    </cfRule>
  </conditionalFormatting>
  <conditionalFormatting sqref="E32:G32 F36:H36 G34">
    <cfRule type="cellIs" dxfId="80" priority="105" stopIfTrue="1" operator="lessThan">
      <formula>0</formula>
    </cfRule>
  </conditionalFormatting>
  <conditionalFormatting sqref="D8">
    <cfRule type="cellIs" dxfId="79" priority="101" stopIfTrue="1" operator="between">
      <formula>1</formula>
      <formula>8</formula>
    </cfRule>
  </conditionalFormatting>
  <conditionalFormatting sqref="D9">
    <cfRule type="cellIs" dxfId="78" priority="98" stopIfTrue="1" operator="greaterThan">
      <formula>40853</formula>
    </cfRule>
    <cfRule type="timePeriod" dxfId="77" priority="99" stopIfTrue="1" timePeriod="today">
      <formula>FLOOR(D9,1)=TODAY()</formula>
    </cfRule>
    <cfRule type="timePeriod" dxfId="76" priority="100" stopIfTrue="1" timePeriod="lastMonth">
      <formula>AND(MONTH(D9)=MONTH(EDATE(TODAY(),0-1)),YEAR(D9)=YEAR(EDATE(TODAY(),0-1)))</formula>
    </cfRule>
  </conditionalFormatting>
  <conditionalFormatting sqref="E34:F34">
    <cfRule type="cellIs" dxfId="75" priority="95" stopIfTrue="1" operator="equal">
      <formula>0</formula>
    </cfRule>
    <cfRule type="cellIs" dxfId="74" priority="96" stopIfTrue="1" operator="equal">
      <formula>0</formula>
    </cfRule>
    <cfRule type="cellIs" dxfId="73" priority="97" stopIfTrue="1" operator="equal">
      <formula>0</formula>
    </cfRule>
  </conditionalFormatting>
  <conditionalFormatting sqref="E35:F35">
    <cfRule type="cellIs" dxfId="72" priority="76" stopIfTrue="1" operator="greaterThan">
      <formula>0</formula>
    </cfRule>
    <cfRule type="cellIs" dxfId="71" priority="77" stopIfTrue="1" operator="greaterThan">
      <formula>0</formula>
    </cfRule>
    <cfRule type="cellIs" dxfId="70" priority="78" stopIfTrue="1" operator="equal">
      <formula>0</formula>
    </cfRule>
    <cfRule type="cellIs" dxfId="69" priority="79" stopIfTrue="1" operator="equal">
      <formula>0</formula>
    </cfRule>
    <cfRule type="cellIs" priority="80" stopIfTrue="1" operator="greaterThan">
      <formula>1</formula>
    </cfRule>
    <cfRule type="cellIs" dxfId="68" priority="81" operator="equal">
      <formula>0</formula>
    </cfRule>
    <cfRule type="cellIs" dxfId="67" priority="82" stopIfTrue="1" operator="equal">
      <formula>0</formula>
    </cfRule>
    <cfRule type="cellIs" dxfId="66" priority="83" stopIfTrue="1" operator="equal">
      <formula>"a"</formula>
    </cfRule>
    <cfRule type="cellIs" dxfId="65" priority="84" stopIfTrue="1" operator="equal">
      <formula>"a"</formula>
    </cfRule>
    <cfRule type="cellIs" dxfId="64" priority="94" stopIfTrue="1" operator="greaterThan">
      <formula>0.1</formula>
    </cfRule>
  </conditionalFormatting>
  <conditionalFormatting sqref="E35:F35">
    <cfRule type="cellIs" dxfId="63" priority="92" stopIfTrue="1" operator="equal">
      <formula>0</formula>
    </cfRule>
    <cfRule type="cellIs" dxfId="62" priority="93" stopIfTrue="1" operator="equal">
      <formula>-1</formula>
    </cfRule>
  </conditionalFormatting>
  <conditionalFormatting sqref="E35:F35">
    <cfRule type="cellIs" dxfId="61" priority="90" stopIfTrue="1" operator="equal">
      <formula>0</formula>
    </cfRule>
    <cfRule type="cellIs" dxfId="60" priority="91" stopIfTrue="1" operator="equal">
      <formula>-1</formula>
    </cfRule>
  </conditionalFormatting>
  <conditionalFormatting sqref="E35:F35">
    <cfRule type="cellIs" dxfId="59" priority="85" stopIfTrue="1" operator="equal">
      <formula>"a"</formula>
    </cfRule>
    <cfRule type="cellIs" dxfId="58" priority="86" stopIfTrue="1" operator="greaterThan">
      <formula>0</formula>
    </cfRule>
    <cfRule type="cellIs" dxfId="57" priority="87" stopIfTrue="1" operator="equal">
      <formula>"a"</formula>
    </cfRule>
    <cfRule type="cellIs" dxfId="56" priority="88" stopIfTrue="1" operator="equal">
      <formula>0</formula>
    </cfRule>
    <cfRule type="cellIs" dxfId="55" priority="89" stopIfTrue="1" operator="equal">
      <formula>-1</formula>
    </cfRule>
  </conditionalFormatting>
  <conditionalFormatting sqref="C38">
    <cfRule type="containsText" dxfId="54" priority="74" stopIfTrue="1" operator="containsText" text="A E I O U Y">
      <formula>NOT(ISERROR(SEARCH("A E I O U Y",C38)))</formula>
    </cfRule>
    <cfRule type="containsText" dxfId="53" priority="75" stopIfTrue="1" operator="containsText" text="0">
      <formula>NOT(ISERROR(SEARCH("0",C38)))</formula>
    </cfRule>
  </conditionalFormatting>
  <conditionalFormatting sqref="C38">
    <cfRule type="cellIs" dxfId="52" priority="72" stopIfTrue="1" operator="equal">
      <formula>0</formula>
    </cfRule>
    <cfRule type="containsText" dxfId="51" priority="73" stopIfTrue="1" operator="containsText" text="AEIOUY">
      <formula>NOT(ISERROR(SEARCH("AEIOUY",C38)))</formula>
    </cfRule>
  </conditionalFormatting>
  <conditionalFormatting sqref="I10:I11 I13">
    <cfRule type="cellIs" dxfId="50" priority="71" stopIfTrue="1" operator="equal">
      <formula>0</formula>
    </cfRule>
  </conditionalFormatting>
  <conditionalFormatting sqref="I13">
    <cfRule type="cellIs" dxfId="49" priority="70" stopIfTrue="1" operator="lessThan">
      <formula>0</formula>
    </cfRule>
  </conditionalFormatting>
  <conditionalFormatting sqref="I10:I11">
    <cfRule type="cellIs" dxfId="48" priority="69" stopIfTrue="1" operator="lessThan">
      <formula>0</formula>
    </cfRule>
  </conditionalFormatting>
  <conditionalFormatting sqref="E21">
    <cfRule type="cellIs" dxfId="47" priority="63" stopIfTrue="1" operator="equal">
      <formula>0</formula>
    </cfRule>
  </conditionalFormatting>
  <conditionalFormatting sqref="E21">
    <cfRule type="cellIs" dxfId="46" priority="62" stopIfTrue="1" operator="lessThan">
      <formula>0</formula>
    </cfRule>
  </conditionalFormatting>
  <conditionalFormatting sqref="C24:D24">
    <cfRule type="cellIs" dxfId="45" priority="59" stopIfTrue="1" operator="equal">
      <formula>0</formula>
    </cfRule>
    <cfRule type="cellIs" dxfId="44" priority="60" stopIfTrue="1" operator="equal">
      <formula>0</formula>
    </cfRule>
    <cfRule type="cellIs" dxfId="43" priority="61" stopIfTrue="1" operator="equal">
      <formula>0</formula>
    </cfRule>
  </conditionalFormatting>
  <conditionalFormatting sqref="C31">
    <cfRule type="cellIs" dxfId="42" priority="58" stopIfTrue="1" operator="equal">
      <formula>0</formula>
    </cfRule>
  </conditionalFormatting>
  <conditionalFormatting sqref="C31">
    <cfRule type="cellIs" dxfId="41" priority="57" stopIfTrue="1" operator="lessThan">
      <formula>0</formula>
    </cfRule>
  </conditionalFormatting>
  <conditionalFormatting sqref="F27">
    <cfRule type="cellIs" dxfId="40" priority="55" stopIfTrue="1" operator="equal">
      <formula>0</formula>
    </cfRule>
    <cfRule type="cellIs" dxfId="39" priority="56" stopIfTrue="1" operator="greaterThan">
      <formula>0</formula>
    </cfRule>
  </conditionalFormatting>
  <conditionalFormatting sqref="E24">
    <cfRule type="cellIs" dxfId="38" priority="47" stopIfTrue="1" operator="equal">
      <formula>0</formula>
    </cfRule>
    <cfRule type="cellIs" dxfId="37" priority="48" stopIfTrue="1" operator="equal">
      <formula>0</formula>
    </cfRule>
    <cfRule type="cellIs" dxfId="36" priority="49" stopIfTrue="1" operator="equal">
      <formula>0</formula>
    </cfRule>
  </conditionalFormatting>
  <conditionalFormatting sqref="G35">
    <cfRule type="cellIs" dxfId="35" priority="26" stopIfTrue="1" operator="greaterThan">
      <formula>0</formula>
    </cfRule>
    <cfRule type="cellIs" dxfId="34" priority="27" stopIfTrue="1" operator="greaterThan">
      <formula>0</formula>
    </cfRule>
    <cfRule type="cellIs" dxfId="33" priority="28" stopIfTrue="1" operator="equal">
      <formula>0</formula>
    </cfRule>
    <cfRule type="cellIs" dxfId="32" priority="29" stopIfTrue="1" operator="equal">
      <formula>0</formula>
    </cfRule>
    <cfRule type="cellIs" priority="30" stopIfTrue="1" operator="greaterThan">
      <formula>1</formula>
    </cfRule>
    <cfRule type="cellIs" dxfId="31" priority="31" operator="equal">
      <formula>0</formula>
    </cfRule>
    <cfRule type="cellIs" dxfId="30" priority="32" stopIfTrue="1" operator="equal">
      <formula>0</formula>
    </cfRule>
    <cfRule type="cellIs" dxfId="29" priority="33" stopIfTrue="1" operator="equal">
      <formula>"a"</formula>
    </cfRule>
    <cfRule type="cellIs" dxfId="28" priority="34" stopIfTrue="1" operator="equal">
      <formula>"a"</formula>
    </cfRule>
    <cfRule type="cellIs" dxfId="27" priority="44" stopIfTrue="1" operator="greaterThan">
      <formula>0.1</formula>
    </cfRule>
  </conditionalFormatting>
  <conditionalFormatting sqref="G35">
    <cfRule type="cellIs" dxfId="26" priority="42" stopIfTrue="1" operator="equal">
      <formula>0</formula>
    </cfRule>
    <cfRule type="cellIs" dxfId="25" priority="43" stopIfTrue="1" operator="equal">
      <formula>-1</formula>
    </cfRule>
  </conditionalFormatting>
  <conditionalFormatting sqref="G35">
    <cfRule type="cellIs" dxfId="24" priority="40" stopIfTrue="1" operator="equal">
      <formula>0</formula>
    </cfRule>
    <cfRule type="cellIs" dxfId="23" priority="41" stopIfTrue="1" operator="equal">
      <formula>-1</formula>
    </cfRule>
  </conditionalFormatting>
  <conditionalFormatting sqref="G35">
    <cfRule type="cellIs" dxfId="22" priority="35" stopIfTrue="1" operator="equal">
      <formula>"a"</formula>
    </cfRule>
    <cfRule type="cellIs" dxfId="21" priority="36" stopIfTrue="1" operator="greaterThan">
      <formula>0</formula>
    </cfRule>
    <cfRule type="cellIs" dxfId="20" priority="37" stopIfTrue="1" operator="equal">
      <formula>"a"</formula>
    </cfRule>
    <cfRule type="cellIs" dxfId="19" priority="38" stopIfTrue="1" operator="equal">
      <formula>0</formula>
    </cfRule>
    <cfRule type="cellIs" dxfId="18" priority="39" stopIfTrue="1" operator="equal">
      <formula>-1</formula>
    </cfRule>
  </conditionalFormatting>
  <conditionalFormatting sqref="F10:H11">
    <cfRule type="containsBlanks" dxfId="17" priority="24" stopIfTrue="1">
      <formula>LEN(TRIM(F10))=0</formula>
    </cfRule>
    <cfRule type="cellIs" dxfId="16" priority="25" stopIfTrue="1" operator="between">
      <formula>0</formula>
      <formula>15</formula>
    </cfRule>
    <cfRule type="cellIs" dxfId="15" priority="130" stopIfTrue="1" operator="greaterThanOrEqual">
      <formula>16</formula>
    </cfRule>
  </conditionalFormatting>
  <conditionalFormatting sqref="E9:F9">
    <cfRule type="notContainsBlanks" dxfId="14" priority="23" stopIfTrue="1">
      <formula>LEN(TRIM(E9))&gt;0</formula>
    </cfRule>
  </conditionalFormatting>
  <conditionalFormatting sqref="E8">
    <cfRule type="notContainsBlanks" dxfId="13" priority="21" stopIfTrue="1">
      <formula>LEN(TRIM(E8))&gt;0</formula>
    </cfRule>
  </conditionalFormatting>
  <conditionalFormatting sqref="C17:E20 G17:I20 C25:E30 G25:I30">
    <cfRule type="notContainsBlanks" dxfId="12" priority="131" stopIfTrue="1">
      <formula>LEN(TRIM(C17))&gt;0</formula>
    </cfRule>
  </conditionalFormatting>
  <conditionalFormatting sqref="D16">
    <cfRule type="cellIs" dxfId="11" priority="18" stopIfTrue="1" operator="equal">
      <formula>0</formula>
    </cfRule>
    <cfRule type="cellIs" dxfId="10" priority="19" stopIfTrue="1" operator="equal">
      <formula>0</formula>
    </cfRule>
    <cfRule type="cellIs" dxfId="9" priority="20" stopIfTrue="1" operator="equal">
      <formula>0</formula>
    </cfRule>
  </conditionalFormatting>
  <conditionalFormatting sqref="C16">
    <cfRule type="cellIs" dxfId="8" priority="12" stopIfTrue="1" operator="equal">
      <formula>0</formula>
    </cfRule>
    <cfRule type="cellIs" dxfId="7" priority="13" stopIfTrue="1" operator="equal">
      <formula>0</formula>
    </cfRule>
    <cfRule type="cellIs" dxfId="6" priority="14" stopIfTrue="1" operator="equal">
      <formula>0</formula>
    </cfRule>
  </conditionalFormatting>
  <conditionalFormatting sqref="D31:E31">
    <cfRule type="cellIs" dxfId="5" priority="8" stopIfTrue="1" operator="equal">
      <formula>0</formula>
    </cfRule>
  </conditionalFormatting>
  <conditionalFormatting sqref="D31:E31">
    <cfRule type="cellIs" dxfId="4" priority="7" stopIfTrue="1" operator="lessThan">
      <formula>0</formula>
    </cfRule>
  </conditionalFormatting>
  <conditionalFormatting sqref="G31:I31">
    <cfRule type="cellIs" dxfId="3" priority="6" stopIfTrue="1" operator="equal">
      <formula>0</formula>
    </cfRule>
  </conditionalFormatting>
  <conditionalFormatting sqref="G31:I31">
    <cfRule type="cellIs" dxfId="2" priority="5" stopIfTrue="1" operator="lessThan">
      <formula>0</formula>
    </cfRule>
  </conditionalFormatting>
  <conditionalFormatting sqref="E38">
    <cfRule type="cellIs" dxfId="1" priority="1" stopIfTrue="1" operator="equal">
      <formula>0</formula>
    </cfRule>
    <cfRule type="containsText" dxfId="0" priority="2" stopIfTrue="1" operator="containsText" text="AEIOUY">
      <formula>NOT(ISERROR(SEARCH("AEIOUY",E38)))</formula>
    </cfRule>
  </conditionalFormatting>
  <dataValidations count="1">
    <dataValidation type="list" allowBlank="1" showInputMessage="1" showErrorMessage="1" sqref="E8" xr:uid="{00000000-0002-0000-0300-000000000000}">
      <formula1>LstSaison</formula1>
    </dataValidation>
  </dataValidations>
  <printOptions horizontalCentered="1"/>
  <pageMargins left="0" right="0" top="0.98425196850393704" bottom="0.98425196850393704" header="0.51181102362204722" footer="0.51181102362204722"/>
  <pageSetup paperSize="9" scale="7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U175"/>
  <sheetViews>
    <sheetView showGridLines="0" workbookViewId="0">
      <pane xSplit="5" ySplit="8" topLeftCell="F15" activePane="bottomRight" state="frozen"/>
      <selection activeCell="P15" sqref="P15"/>
      <selection pane="topRight" activeCell="P15" sqref="P15"/>
      <selection pane="bottomLeft" activeCell="P15" sqref="P15"/>
      <selection pane="bottomRight" activeCell="I6" sqref="I6"/>
    </sheetView>
  </sheetViews>
  <sheetFormatPr baseColWidth="10" defaultColWidth="10.77734375" defaultRowHeight="14.4"/>
  <cols>
    <col min="1" max="1" width="10.77734375" style="3"/>
    <col min="2" max="2" width="10.33203125" style="3" customWidth="1"/>
    <col min="3" max="4" width="8.109375" style="6" customWidth="1"/>
    <col min="5" max="5" width="4.6640625" style="6" customWidth="1"/>
    <col min="6" max="16" width="12.6640625" style="6" customWidth="1"/>
    <col min="17" max="17" width="12.77734375" style="3" customWidth="1"/>
    <col min="18" max="155" width="9.44140625" style="3" customWidth="1"/>
    <col min="156" max="16384" width="10.77734375" style="3"/>
  </cols>
  <sheetData>
    <row r="1" spans="1:21" hidden="1">
      <c r="A1" s="3" t="str">
        <f ca="1">RIGHT(CELL("NomFichier",NomFeuilleCumulClub),LEN(CELL("NomFichier",NomFeuilleCumulClub))-SEARCH("]",CELL("NomFichier",NomFeuilleCumulClub)))</f>
        <v>Cumul Club</v>
      </c>
    </row>
    <row r="2" spans="1:21" hidden="1"/>
    <row r="8" spans="1:21" s="7" customFormat="1" ht="31.05" customHeight="1">
      <c r="C8" s="8"/>
      <c r="D8" s="8"/>
      <c r="E8" s="8"/>
      <c r="F8" s="135" t="s">
        <v>39</v>
      </c>
      <c r="G8" s="135" t="s">
        <v>111</v>
      </c>
      <c r="H8" s="135" t="s">
        <v>24</v>
      </c>
      <c r="I8" s="135" t="s">
        <v>132</v>
      </c>
      <c r="J8" s="135" t="s">
        <v>133</v>
      </c>
      <c r="K8" s="135" t="s">
        <v>108</v>
      </c>
      <c r="L8" s="135" t="s">
        <v>109</v>
      </c>
      <c r="M8" s="135" t="s">
        <v>10</v>
      </c>
      <c r="N8" s="135" t="s">
        <v>38</v>
      </c>
      <c r="O8" s="135" t="s">
        <v>45</v>
      </c>
      <c r="P8" s="135" t="s">
        <v>11</v>
      </c>
      <c r="Q8" s="135" t="s">
        <v>9</v>
      </c>
    </row>
    <row r="9" spans="1:21">
      <c r="B9" s="288" t="s">
        <v>14</v>
      </c>
      <c r="C9" s="289" t="s">
        <v>52</v>
      </c>
      <c r="D9" s="289"/>
      <c r="E9" s="289"/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/>
      <c r="S9"/>
      <c r="T9"/>
      <c r="U9"/>
    </row>
    <row r="10" spans="1:21">
      <c r="B10" s="288"/>
      <c r="C10" s="289" t="s">
        <v>53</v>
      </c>
      <c r="D10" s="289"/>
      <c r="E10" s="289"/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/>
      <c r="S10"/>
      <c r="T10"/>
      <c r="U10"/>
    </row>
    <row r="11" spans="1:21" ht="13.95" customHeight="1">
      <c r="B11" s="288"/>
      <c r="C11" s="293" t="s">
        <v>54</v>
      </c>
      <c r="D11" s="288" t="s">
        <v>55</v>
      </c>
      <c r="E11" s="131">
        <v>1</v>
      </c>
      <c r="F11" s="105"/>
      <c r="G11" s="9"/>
      <c r="H11" s="9"/>
      <c r="I11" s="9"/>
      <c r="J11" s="9"/>
      <c r="K11" s="9"/>
      <c r="L11" s="9"/>
      <c r="M11" s="9"/>
      <c r="N11" s="9"/>
      <c r="O11" s="9"/>
      <c r="P11" s="9"/>
      <c r="Q11" s="130"/>
      <c r="R11"/>
      <c r="S11"/>
      <c r="T11"/>
      <c r="U11"/>
    </row>
    <row r="12" spans="1:21">
      <c r="B12" s="288"/>
      <c r="C12" s="293"/>
      <c r="D12" s="288"/>
      <c r="E12" s="131">
        <v>2</v>
      </c>
      <c r="F12" s="105"/>
      <c r="G12" s="9"/>
      <c r="H12" s="9"/>
      <c r="I12" s="9"/>
      <c r="J12" s="9"/>
      <c r="K12" s="9"/>
      <c r="L12" s="9"/>
      <c r="M12" s="9"/>
      <c r="N12" s="9"/>
      <c r="O12" s="9"/>
      <c r="P12" s="9"/>
      <c r="Q12" s="130"/>
      <c r="R12"/>
      <c r="S12"/>
      <c r="T12"/>
      <c r="U12"/>
    </row>
    <row r="13" spans="1:21">
      <c r="B13" s="288"/>
      <c r="C13" s="293"/>
      <c r="D13" s="288"/>
      <c r="E13" s="131">
        <v>3</v>
      </c>
      <c r="F13" s="105"/>
      <c r="G13" s="9"/>
      <c r="H13" s="9"/>
      <c r="I13" s="13"/>
      <c r="J13" s="9"/>
      <c r="K13" s="9"/>
      <c r="L13" s="9"/>
      <c r="M13" s="9"/>
      <c r="N13" s="9"/>
      <c r="O13" s="9"/>
      <c r="P13" s="9"/>
      <c r="Q13" s="130"/>
      <c r="R13"/>
      <c r="S13"/>
      <c r="T13"/>
      <c r="U13"/>
    </row>
    <row r="14" spans="1:21">
      <c r="B14" s="288"/>
      <c r="C14" s="293"/>
      <c r="D14" s="288"/>
      <c r="E14" s="131">
        <v>4</v>
      </c>
      <c r="F14" s="105"/>
      <c r="G14" s="9"/>
      <c r="H14" s="9"/>
      <c r="I14" s="13"/>
      <c r="J14" s="9"/>
      <c r="K14" s="9"/>
      <c r="L14" s="9"/>
      <c r="M14" s="9"/>
      <c r="N14" s="9"/>
      <c r="O14" s="9"/>
      <c r="P14" s="9"/>
      <c r="Q14" s="130"/>
      <c r="R14"/>
      <c r="S14"/>
      <c r="T14"/>
      <c r="U14"/>
    </row>
    <row r="15" spans="1:21">
      <c r="B15" s="288"/>
      <c r="C15" s="293"/>
      <c r="D15" s="288" t="s">
        <v>56</v>
      </c>
      <c r="E15" s="131">
        <v>1</v>
      </c>
      <c r="F15" s="105"/>
      <c r="G15" s="9"/>
      <c r="H15" s="9"/>
      <c r="I15" s="13"/>
      <c r="J15" s="9"/>
      <c r="K15" s="9"/>
      <c r="L15" s="9"/>
      <c r="M15" s="9"/>
      <c r="N15" s="9"/>
      <c r="O15" s="9"/>
      <c r="P15" s="9"/>
      <c r="Q15" s="130"/>
      <c r="R15"/>
      <c r="S15"/>
      <c r="T15"/>
      <c r="U15"/>
    </row>
    <row r="16" spans="1:21">
      <c r="B16" s="288"/>
      <c r="C16" s="293"/>
      <c r="D16" s="288"/>
      <c r="E16" s="131">
        <v>2</v>
      </c>
      <c r="F16" s="105"/>
      <c r="G16" s="9"/>
      <c r="H16" s="9"/>
      <c r="I16" s="9"/>
      <c r="J16" s="9"/>
      <c r="K16" s="9"/>
      <c r="L16" s="9"/>
      <c r="M16" s="9"/>
      <c r="N16" s="9"/>
      <c r="O16" s="9"/>
      <c r="P16" s="9"/>
      <c r="Q16" s="130"/>
      <c r="R16"/>
      <c r="S16"/>
      <c r="T16"/>
      <c r="U16"/>
    </row>
    <row r="17" spans="2:21">
      <c r="B17" s="288"/>
      <c r="C17" s="293"/>
      <c r="D17" s="288"/>
      <c r="E17" s="131">
        <v>3</v>
      </c>
      <c r="F17" s="105"/>
      <c r="G17" s="9"/>
      <c r="H17" s="9"/>
      <c r="I17" s="9"/>
      <c r="J17" s="9"/>
      <c r="K17" s="9"/>
      <c r="L17" s="9"/>
      <c r="M17" s="9"/>
      <c r="N17" s="9"/>
      <c r="O17" s="9"/>
      <c r="P17" s="9"/>
      <c r="Q17" s="130"/>
      <c r="R17"/>
      <c r="S17"/>
      <c r="T17"/>
      <c r="U17"/>
    </row>
    <row r="18" spans="2:21">
      <c r="B18" s="288"/>
      <c r="C18" s="293"/>
      <c r="D18" s="288"/>
      <c r="E18" s="131">
        <v>4</v>
      </c>
      <c r="F18" s="105"/>
      <c r="G18" s="9"/>
      <c r="H18" s="9"/>
      <c r="I18" s="13"/>
      <c r="J18" s="9"/>
      <c r="K18" s="9"/>
      <c r="L18" s="9"/>
      <c r="M18" s="9"/>
      <c r="N18" s="9"/>
      <c r="O18" s="9"/>
      <c r="P18" s="9"/>
      <c r="Q18" s="130"/>
      <c r="R18"/>
      <c r="S18"/>
      <c r="T18"/>
      <c r="U18"/>
    </row>
    <row r="19" spans="2:21">
      <c r="B19" s="288"/>
      <c r="C19" s="293" t="s">
        <v>57</v>
      </c>
      <c r="D19" s="288" t="s">
        <v>55</v>
      </c>
      <c r="E19" s="131">
        <v>1</v>
      </c>
      <c r="F19" s="105"/>
      <c r="G19" s="9"/>
      <c r="H19" s="9"/>
      <c r="I19" s="13"/>
      <c r="J19" s="9"/>
      <c r="K19" s="9"/>
      <c r="L19" s="9"/>
      <c r="M19" s="9"/>
      <c r="N19" s="9"/>
      <c r="O19" s="9"/>
      <c r="P19" s="9"/>
      <c r="Q19" s="130"/>
      <c r="R19"/>
      <c r="S19"/>
      <c r="T19"/>
      <c r="U19"/>
    </row>
    <row r="20" spans="2:21">
      <c r="B20" s="288"/>
      <c r="C20" s="293"/>
      <c r="D20" s="288"/>
      <c r="E20" s="131">
        <v>2</v>
      </c>
      <c r="F20" s="105"/>
      <c r="G20" s="9"/>
      <c r="H20" s="9"/>
      <c r="I20" s="13"/>
      <c r="J20" s="9"/>
      <c r="K20" s="9"/>
      <c r="L20" s="9"/>
      <c r="M20" s="9"/>
      <c r="N20" s="9"/>
      <c r="O20" s="9"/>
      <c r="P20" s="9"/>
      <c r="Q20" s="130"/>
      <c r="R20"/>
      <c r="S20"/>
      <c r="T20"/>
      <c r="U20"/>
    </row>
    <row r="21" spans="2:21" ht="13.95" customHeight="1">
      <c r="B21" s="288"/>
      <c r="C21" s="293"/>
      <c r="D21" s="288"/>
      <c r="E21" s="131">
        <v>3</v>
      </c>
      <c r="F21" s="105"/>
      <c r="G21" s="9"/>
      <c r="H21" s="9"/>
      <c r="I21" s="9"/>
      <c r="J21" s="9"/>
      <c r="K21" s="9"/>
      <c r="L21" s="9"/>
      <c r="M21" s="9"/>
      <c r="N21" s="9"/>
      <c r="O21" s="9"/>
      <c r="P21" s="9"/>
      <c r="Q21" s="130"/>
      <c r="R21"/>
      <c r="S21"/>
      <c r="T21"/>
      <c r="U21"/>
    </row>
    <row r="22" spans="2:21">
      <c r="B22" s="288"/>
      <c r="C22" s="293"/>
      <c r="D22" s="288"/>
      <c r="E22" s="131">
        <v>4</v>
      </c>
      <c r="F22" s="105"/>
      <c r="G22" s="9"/>
      <c r="H22" s="9"/>
      <c r="I22" s="9"/>
      <c r="J22" s="9"/>
      <c r="K22" s="9"/>
      <c r="L22" s="9"/>
      <c r="M22" s="9"/>
      <c r="N22" s="9"/>
      <c r="O22" s="9"/>
      <c r="P22" s="9"/>
      <c r="Q22" s="130"/>
      <c r="R22"/>
      <c r="S22"/>
      <c r="T22"/>
      <c r="U22"/>
    </row>
    <row r="23" spans="2:21">
      <c r="B23" s="288"/>
      <c r="C23" s="293"/>
      <c r="D23" s="288"/>
      <c r="E23" s="131">
        <v>5</v>
      </c>
      <c r="F23" s="105"/>
      <c r="G23" s="9"/>
      <c r="H23" s="9"/>
      <c r="I23" s="9"/>
      <c r="J23" s="9"/>
      <c r="K23" s="9"/>
      <c r="L23" s="9"/>
      <c r="M23" s="9"/>
      <c r="N23" s="9"/>
      <c r="O23" s="9"/>
      <c r="P23" s="9"/>
      <c r="Q23" s="130"/>
      <c r="R23"/>
      <c r="S23"/>
      <c r="T23"/>
      <c r="U23"/>
    </row>
    <row r="24" spans="2:21">
      <c r="B24" s="288"/>
      <c r="C24" s="293"/>
      <c r="D24" s="288"/>
      <c r="E24" s="131">
        <v>6</v>
      </c>
      <c r="F24" s="105"/>
      <c r="G24" s="9"/>
      <c r="H24" s="9"/>
      <c r="I24" s="9"/>
      <c r="J24" s="9"/>
      <c r="K24" s="9"/>
      <c r="L24" s="9"/>
      <c r="M24" s="9"/>
      <c r="N24" s="9"/>
      <c r="O24" s="9"/>
      <c r="P24" s="9"/>
      <c r="Q24" s="130"/>
      <c r="R24"/>
      <c r="S24"/>
      <c r="T24"/>
      <c r="U24"/>
    </row>
    <row r="25" spans="2:21">
      <c r="B25" s="288"/>
      <c r="C25" s="293"/>
      <c r="D25" s="288" t="s">
        <v>56</v>
      </c>
      <c r="E25" s="131">
        <v>1</v>
      </c>
      <c r="F25" s="105"/>
      <c r="G25" s="9"/>
      <c r="H25" s="9"/>
      <c r="I25" s="9"/>
      <c r="J25" s="9"/>
      <c r="K25" s="9"/>
      <c r="L25" s="9"/>
      <c r="M25" s="9"/>
      <c r="N25" s="9"/>
      <c r="O25" s="9"/>
      <c r="P25" s="9"/>
      <c r="Q25" s="130"/>
      <c r="R25"/>
      <c r="S25"/>
      <c r="T25"/>
      <c r="U25"/>
    </row>
    <row r="26" spans="2:21">
      <c r="B26" s="288"/>
      <c r="C26" s="293"/>
      <c r="D26" s="288"/>
      <c r="E26" s="131">
        <v>2</v>
      </c>
      <c r="F26" s="105"/>
      <c r="G26" s="9"/>
      <c r="H26" s="9"/>
      <c r="I26" s="9"/>
      <c r="J26" s="9"/>
      <c r="K26" s="9"/>
      <c r="L26" s="9"/>
      <c r="M26" s="9"/>
      <c r="N26" s="9"/>
      <c r="O26" s="9"/>
      <c r="P26" s="9"/>
      <c r="Q26" s="130"/>
      <c r="R26"/>
      <c r="S26"/>
      <c r="T26"/>
      <c r="U26"/>
    </row>
    <row r="27" spans="2:21">
      <c r="B27" s="288"/>
      <c r="C27" s="293"/>
      <c r="D27" s="288"/>
      <c r="E27" s="131">
        <v>3</v>
      </c>
      <c r="F27" s="105"/>
      <c r="G27" s="9"/>
      <c r="H27" s="9"/>
      <c r="I27" s="9"/>
      <c r="J27" s="9"/>
      <c r="K27" s="9"/>
      <c r="L27" s="9"/>
      <c r="M27" s="9"/>
      <c r="N27" s="9"/>
      <c r="O27" s="9"/>
      <c r="P27" s="9"/>
      <c r="Q27" s="130"/>
      <c r="R27"/>
      <c r="S27"/>
      <c r="T27"/>
      <c r="U27"/>
    </row>
    <row r="28" spans="2:21">
      <c r="B28" s="288"/>
      <c r="C28" s="293"/>
      <c r="D28" s="288"/>
      <c r="E28" s="131">
        <v>4</v>
      </c>
      <c r="F28" s="105"/>
      <c r="G28" s="9"/>
      <c r="H28" s="9"/>
      <c r="I28" s="9"/>
      <c r="J28" s="9"/>
      <c r="K28" s="9"/>
      <c r="L28" s="9"/>
      <c r="M28" s="9"/>
      <c r="N28" s="9"/>
      <c r="O28" s="9"/>
      <c r="P28" s="9"/>
      <c r="Q28" s="130"/>
      <c r="R28"/>
      <c r="S28"/>
      <c r="T28"/>
      <c r="U28"/>
    </row>
    <row r="29" spans="2:21">
      <c r="B29" s="288"/>
      <c r="C29" s="293"/>
      <c r="D29" s="288"/>
      <c r="E29" s="131">
        <v>5</v>
      </c>
      <c r="F29" s="105"/>
      <c r="G29" s="9"/>
      <c r="H29" s="9"/>
      <c r="I29" s="9"/>
      <c r="J29" s="9"/>
      <c r="K29" s="9"/>
      <c r="L29" s="9"/>
      <c r="M29" s="9"/>
      <c r="N29" s="9"/>
      <c r="O29" s="9"/>
      <c r="P29" s="9"/>
      <c r="Q29" s="130"/>
      <c r="R29"/>
      <c r="S29"/>
      <c r="T29"/>
      <c r="U29"/>
    </row>
    <row r="30" spans="2:21">
      <c r="B30" s="288"/>
      <c r="C30" s="293"/>
      <c r="D30" s="288"/>
      <c r="E30" s="131">
        <v>6</v>
      </c>
      <c r="F30" s="105"/>
      <c r="G30" s="9"/>
      <c r="H30" s="9"/>
      <c r="I30" s="9"/>
      <c r="J30" s="9"/>
      <c r="K30" s="9"/>
      <c r="L30" s="9"/>
      <c r="M30" s="9"/>
      <c r="N30" s="9"/>
      <c r="O30" s="9"/>
      <c r="P30" s="9"/>
      <c r="Q30" s="130"/>
      <c r="R30"/>
      <c r="S30"/>
      <c r="T30"/>
      <c r="U30"/>
    </row>
    <row r="31" spans="2:21">
      <c r="B31" s="288"/>
      <c r="C31" s="288" t="s">
        <v>88</v>
      </c>
      <c r="D31" s="288"/>
      <c r="E31" s="288"/>
      <c r="F31" s="105">
        <f>SUM(F11:F14)</f>
        <v>0</v>
      </c>
      <c r="G31" s="133">
        <f t="shared" ref="G31:Q31" si="0">SUM(G11:G14)</f>
        <v>0</v>
      </c>
      <c r="H31" s="133">
        <f t="shared" si="0"/>
        <v>0</v>
      </c>
      <c r="I31" s="133">
        <f t="shared" si="0"/>
        <v>0</v>
      </c>
      <c r="J31" s="133">
        <f t="shared" si="0"/>
        <v>0</v>
      </c>
      <c r="K31" s="133">
        <f t="shared" si="0"/>
        <v>0</v>
      </c>
      <c r="L31" s="133">
        <f t="shared" si="0"/>
        <v>0</v>
      </c>
      <c r="M31" s="133">
        <f t="shared" si="0"/>
        <v>0</v>
      </c>
      <c r="N31" s="133">
        <f t="shared" si="0"/>
        <v>0</v>
      </c>
      <c r="O31" s="133">
        <f t="shared" si="0"/>
        <v>0</v>
      </c>
      <c r="P31" s="133">
        <f t="shared" si="0"/>
        <v>0</v>
      </c>
      <c r="Q31" s="133">
        <f t="shared" si="0"/>
        <v>0</v>
      </c>
      <c r="R31"/>
      <c r="S31"/>
      <c r="T31"/>
      <c r="U31"/>
    </row>
    <row r="32" spans="2:21">
      <c r="B32" s="288"/>
      <c r="C32" s="288" t="s">
        <v>89</v>
      </c>
      <c r="D32" s="288"/>
      <c r="E32" s="288"/>
      <c r="F32" s="105">
        <f>SUM(F15:F18)</f>
        <v>0</v>
      </c>
      <c r="G32" s="133">
        <f t="shared" ref="G32:Q32" si="1">SUM(G15:G18)</f>
        <v>0</v>
      </c>
      <c r="H32" s="133">
        <f t="shared" si="1"/>
        <v>0</v>
      </c>
      <c r="I32" s="133">
        <f t="shared" si="1"/>
        <v>0</v>
      </c>
      <c r="J32" s="133">
        <f t="shared" si="1"/>
        <v>0</v>
      </c>
      <c r="K32" s="133">
        <f t="shared" si="1"/>
        <v>0</v>
      </c>
      <c r="L32" s="133">
        <f t="shared" si="1"/>
        <v>0</v>
      </c>
      <c r="M32" s="133">
        <f t="shared" si="1"/>
        <v>0</v>
      </c>
      <c r="N32" s="133">
        <f t="shared" si="1"/>
        <v>0</v>
      </c>
      <c r="O32" s="133">
        <f t="shared" si="1"/>
        <v>0</v>
      </c>
      <c r="P32" s="133">
        <f t="shared" si="1"/>
        <v>0</v>
      </c>
      <c r="Q32" s="133">
        <f t="shared" si="1"/>
        <v>0</v>
      </c>
      <c r="R32"/>
      <c r="S32"/>
      <c r="T32"/>
      <c r="U32"/>
    </row>
    <row r="33" spans="2:21">
      <c r="B33" s="288"/>
      <c r="C33" s="290" t="s">
        <v>112</v>
      </c>
      <c r="D33" s="291"/>
      <c r="E33" s="292"/>
      <c r="F33" s="105">
        <f>SUM(F19:F24)</f>
        <v>0</v>
      </c>
      <c r="G33" s="133">
        <f t="shared" ref="G33:Q33" si="2">SUM(G19:G24)</f>
        <v>0</v>
      </c>
      <c r="H33" s="133">
        <f t="shared" si="2"/>
        <v>0</v>
      </c>
      <c r="I33" s="133">
        <f t="shared" si="2"/>
        <v>0</v>
      </c>
      <c r="J33" s="133">
        <f t="shared" si="2"/>
        <v>0</v>
      </c>
      <c r="K33" s="133">
        <f t="shared" si="2"/>
        <v>0</v>
      </c>
      <c r="L33" s="133">
        <f t="shared" si="2"/>
        <v>0</v>
      </c>
      <c r="M33" s="133">
        <f t="shared" si="2"/>
        <v>0</v>
      </c>
      <c r="N33" s="133">
        <f t="shared" si="2"/>
        <v>0</v>
      </c>
      <c r="O33" s="133">
        <f t="shared" si="2"/>
        <v>0</v>
      </c>
      <c r="P33" s="133">
        <f t="shared" si="2"/>
        <v>0</v>
      </c>
      <c r="Q33" s="133">
        <f t="shared" si="2"/>
        <v>0</v>
      </c>
      <c r="R33"/>
      <c r="S33"/>
      <c r="T33"/>
      <c r="U33"/>
    </row>
    <row r="34" spans="2:21">
      <c r="B34" s="288"/>
      <c r="C34" s="290" t="s">
        <v>113</v>
      </c>
      <c r="D34" s="291"/>
      <c r="E34" s="292"/>
      <c r="F34" s="105">
        <f>SUM(F25:F30)</f>
        <v>0</v>
      </c>
      <c r="G34" s="133">
        <f t="shared" ref="G34:Q34" si="3">SUM(G25:G30)</f>
        <v>0</v>
      </c>
      <c r="H34" s="133">
        <f t="shared" si="3"/>
        <v>0</v>
      </c>
      <c r="I34" s="133">
        <f t="shared" si="3"/>
        <v>0</v>
      </c>
      <c r="J34" s="133">
        <f t="shared" si="3"/>
        <v>0</v>
      </c>
      <c r="K34" s="133">
        <f t="shared" si="3"/>
        <v>0</v>
      </c>
      <c r="L34" s="133">
        <f t="shared" si="3"/>
        <v>0</v>
      </c>
      <c r="M34" s="133">
        <f t="shared" si="3"/>
        <v>0</v>
      </c>
      <c r="N34" s="133">
        <f t="shared" si="3"/>
        <v>0</v>
      </c>
      <c r="O34" s="133">
        <f t="shared" si="3"/>
        <v>0</v>
      </c>
      <c r="P34" s="133">
        <f t="shared" si="3"/>
        <v>0</v>
      </c>
      <c r="Q34" s="133">
        <f t="shared" si="3"/>
        <v>0</v>
      </c>
      <c r="R34"/>
      <c r="S34"/>
      <c r="T34"/>
      <c r="U34"/>
    </row>
    <row r="35" spans="2:21">
      <c r="B35" s="288"/>
      <c r="C35" s="288" t="s">
        <v>90</v>
      </c>
      <c r="D35" s="288"/>
      <c r="E35" s="288"/>
      <c r="F35" s="105">
        <f>SUM(F31:F34)</f>
        <v>0</v>
      </c>
      <c r="G35" s="13">
        <f>SUM(G31:G34)</f>
        <v>0</v>
      </c>
      <c r="H35" s="13">
        <f>SUM(H31:H34)</f>
        <v>0</v>
      </c>
      <c r="I35" s="13">
        <f t="shared" ref="I35:P35" si="4">SUM(I31:I34)</f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13">
        <f t="shared" si="4"/>
        <v>0</v>
      </c>
      <c r="N35" s="13">
        <f t="shared" si="4"/>
        <v>0</v>
      </c>
      <c r="O35" s="13">
        <f t="shared" si="4"/>
        <v>0</v>
      </c>
      <c r="P35" s="13">
        <f t="shared" si="4"/>
        <v>0</v>
      </c>
      <c r="Q35" s="130">
        <f t="shared" ref="Q35" si="5">SUM(Q31:Q34)</f>
        <v>0</v>
      </c>
      <c r="R35"/>
      <c r="S35"/>
      <c r="T35"/>
      <c r="U35"/>
    </row>
    <row r="36" spans="2:21">
      <c r="Q36" s="6"/>
      <c r="S36"/>
    </row>
    <row r="37" spans="2:21">
      <c r="B37" s="288" t="s">
        <v>15</v>
      </c>
      <c r="C37" s="289" t="s">
        <v>52</v>
      </c>
      <c r="D37" s="289"/>
      <c r="E37" s="289"/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S37"/>
    </row>
    <row r="38" spans="2:21">
      <c r="B38" s="288"/>
      <c r="C38" s="289" t="s">
        <v>53</v>
      </c>
      <c r="D38" s="289"/>
      <c r="E38" s="289"/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</row>
    <row r="39" spans="2:21" ht="13.95" customHeight="1">
      <c r="B39" s="288"/>
      <c r="C39" s="293" t="s">
        <v>54</v>
      </c>
      <c r="D39" s="288" t="s">
        <v>55</v>
      </c>
      <c r="E39" s="131">
        <v>1</v>
      </c>
      <c r="F39" s="105"/>
      <c r="G39" s="9"/>
      <c r="H39" s="9"/>
      <c r="I39" s="9"/>
      <c r="J39" s="9"/>
      <c r="K39" s="9"/>
      <c r="L39" s="9"/>
      <c r="M39" s="9"/>
      <c r="N39" s="9"/>
      <c r="O39" s="9"/>
      <c r="P39" s="9"/>
      <c r="Q39" s="130"/>
    </row>
    <row r="40" spans="2:21">
      <c r="B40" s="288"/>
      <c r="C40" s="293"/>
      <c r="D40" s="288"/>
      <c r="E40" s="131">
        <v>2</v>
      </c>
      <c r="F40" s="105"/>
      <c r="G40" s="9"/>
      <c r="H40" s="9"/>
      <c r="I40" s="9"/>
      <c r="J40" s="9"/>
      <c r="K40" s="9"/>
      <c r="L40" s="9"/>
      <c r="M40" s="9"/>
      <c r="N40" s="9"/>
      <c r="O40" s="9"/>
      <c r="P40" s="9"/>
      <c r="Q40" s="130"/>
    </row>
    <row r="41" spans="2:21">
      <c r="B41" s="288"/>
      <c r="C41" s="293"/>
      <c r="D41" s="288"/>
      <c r="E41" s="131">
        <v>3</v>
      </c>
      <c r="F41" s="105"/>
      <c r="G41" s="9"/>
      <c r="H41" s="9"/>
      <c r="I41" s="9"/>
      <c r="J41" s="9"/>
      <c r="K41" s="13"/>
      <c r="L41" s="9"/>
      <c r="M41" s="9"/>
      <c r="N41" s="9"/>
      <c r="O41" s="9"/>
      <c r="P41" s="9"/>
      <c r="Q41" s="130"/>
    </row>
    <row r="42" spans="2:21">
      <c r="B42" s="288"/>
      <c r="C42" s="293"/>
      <c r="D42" s="288"/>
      <c r="E42" s="131">
        <v>4</v>
      </c>
      <c r="F42" s="105"/>
      <c r="G42" s="9"/>
      <c r="H42" s="9"/>
      <c r="I42" s="9"/>
      <c r="J42" s="9"/>
      <c r="K42" s="13"/>
      <c r="L42" s="9"/>
      <c r="M42" s="9"/>
      <c r="N42" s="9"/>
      <c r="O42" s="9"/>
      <c r="P42" s="9"/>
      <c r="Q42" s="130"/>
    </row>
    <row r="43" spans="2:21">
      <c r="B43" s="288"/>
      <c r="C43" s="293"/>
      <c r="D43" s="288" t="s">
        <v>56</v>
      </c>
      <c r="E43" s="131">
        <v>1</v>
      </c>
      <c r="F43" s="105"/>
      <c r="G43" s="9"/>
      <c r="H43" s="9"/>
      <c r="I43" s="9"/>
      <c r="J43" s="9"/>
      <c r="K43" s="13"/>
      <c r="L43" s="9"/>
      <c r="M43" s="9"/>
      <c r="N43" s="9"/>
      <c r="O43" s="9"/>
      <c r="P43" s="9"/>
      <c r="Q43" s="130"/>
    </row>
    <row r="44" spans="2:21">
      <c r="B44" s="288"/>
      <c r="C44" s="293"/>
      <c r="D44" s="288"/>
      <c r="E44" s="131">
        <v>2</v>
      </c>
      <c r="F44" s="105"/>
      <c r="G44" s="9"/>
      <c r="H44" s="9"/>
      <c r="I44" s="9"/>
      <c r="J44" s="9"/>
      <c r="K44" s="13"/>
      <c r="L44" s="9"/>
      <c r="M44" s="9"/>
      <c r="N44" s="9"/>
      <c r="O44" s="9"/>
      <c r="P44" s="9"/>
      <c r="Q44" s="130"/>
    </row>
    <row r="45" spans="2:21">
      <c r="B45" s="288"/>
      <c r="C45" s="293"/>
      <c r="D45" s="288"/>
      <c r="E45" s="131">
        <v>3</v>
      </c>
      <c r="F45" s="105"/>
      <c r="G45" s="9"/>
      <c r="H45" s="9"/>
      <c r="I45" s="9"/>
      <c r="J45" s="9"/>
      <c r="K45" s="13"/>
      <c r="L45" s="9"/>
      <c r="M45" s="9"/>
      <c r="N45" s="9"/>
      <c r="O45" s="9"/>
      <c r="P45" s="9"/>
      <c r="Q45" s="130"/>
    </row>
    <row r="46" spans="2:21">
      <c r="B46" s="288"/>
      <c r="C46" s="293"/>
      <c r="D46" s="288"/>
      <c r="E46" s="131">
        <v>4</v>
      </c>
      <c r="F46" s="105"/>
      <c r="G46" s="9"/>
      <c r="H46" s="9"/>
      <c r="I46" s="9"/>
      <c r="J46" s="9"/>
      <c r="K46" s="13"/>
      <c r="L46" s="9"/>
      <c r="M46" s="9"/>
      <c r="N46" s="9"/>
      <c r="O46" s="9"/>
      <c r="P46" s="9"/>
      <c r="Q46" s="130"/>
    </row>
    <row r="47" spans="2:21">
      <c r="B47" s="288"/>
      <c r="C47" s="293" t="s">
        <v>57</v>
      </c>
      <c r="D47" s="288" t="s">
        <v>55</v>
      </c>
      <c r="E47" s="131">
        <v>1</v>
      </c>
      <c r="F47" s="105"/>
      <c r="G47" s="9"/>
      <c r="H47" s="9"/>
      <c r="I47" s="9"/>
      <c r="J47" s="9"/>
      <c r="K47" s="13"/>
      <c r="L47" s="9"/>
      <c r="M47" s="9"/>
      <c r="N47" s="9"/>
      <c r="O47" s="9"/>
      <c r="P47" s="9"/>
      <c r="Q47" s="130"/>
    </row>
    <row r="48" spans="2:21">
      <c r="B48" s="288"/>
      <c r="C48" s="293"/>
      <c r="D48" s="288"/>
      <c r="E48" s="131">
        <v>2</v>
      </c>
      <c r="F48" s="105"/>
      <c r="G48" s="9"/>
      <c r="H48" s="9"/>
      <c r="I48" s="9"/>
      <c r="J48" s="9"/>
      <c r="K48" s="13"/>
      <c r="L48" s="9"/>
      <c r="M48" s="9"/>
      <c r="N48" s="9"/>
      <c r="O48" s="9"/>
      <c r="P48" s="9"/>
      <c r="Q48" s="130"/>
    </row>
    <row r="49" spans="2:17" ht="13.95" customHeight="1">
      <c r="B49" s="288"/>
      <c r="C49" s="293"/>
      <c r="D49" s="288"/>
      <c r="E49" s="131">
        <v>3</v>
      </c>
      <c r="F49" s="105"/>
      <c r="G49" s="9"/>
      <c r="H49" s="9"/>
      <c r="I49" s="9"/>
      <c r="J49" s="9"/>
      <c r="K49" s="13"/>
      <c r="L49" s="9"/>
      <c r="M49" s="9"/>
      <c r="N49" s="9"/>
      <c r="O49" s="9"/>
      <c r="P49" s="9"/>
      <c r="Q49" s="130"/>
    </row>
    <row r="50" spans="2:17">
      <c r="B50" s="288"/>
      <c r="C50" s="293"/>
      <c r="D50" s="288"/>
      <c r="E50" s="131">
        <v>4</v>
      </c>
      <c r="F50" s="105"/>
      <c r="G50" s="9"/>
      <c r="H50" s="9"/>
      <c r="I50" s="9"/>
      <c r="J50" s="9"/>
      <c r="K50" s="13"/>
      <c r="L50" s="9"/>
      <c r="M50" s="9"/>
      <c r="N50" s="9"/>
      <c r="O50" s="9"/>
      <c r="P50" s="9"/>
      <c r="Q50" s="130"/>
    </row>
    <row r="51" spans="2:17">
      <c r="B51" s="288"/>
      <c r="C51" s="293"/>
      <c r="D51" s="288"/>
      <c r="E51" s="131">
        <v>5</v>
      </c>
      <c r="F51" s="105"/>
      <c r="G51" s="9"/>
      <c r="H51" s="9"/>
      <c r="I51" s="9"/>
      <c r="J51" s="9"/>
      <c r="K51" s="13"/>
      <c r="L51" s="9"/>
      <c r="M51" s="9"/>
      <c r="N51" s="9"/>
      <c r="O51" s="9"/>
      <c r="P51" s="9"/>
      <c r="Q51" s="130"/>
    </row>
    <row r="52" spans="2:17">
      <c r="B52" s="288"/>
      <c r="C52" s="293"/>
      <c r="D52" s="288"/>
      <c r="E52" s="131">
        <v>6</v>
      </c>
      <c r="F52" s="105"/>
      <c r="G52" s="9"/>
      <c r="H52" s="9"/>
      <c r="I52" s="9"/>
      <c r="J52" s="9"/>
      <c r="K52" s="13"/>
      <c r="L52" s="9"/>
      <c r="M52" s="9"/>
      <c r="N52" s="9"/>
      <c r="O52" s="9"/>
      <c r="P52" s="9"/>
      <c r="Q52" s="130"/>
    </row>
    <row r="53" spans="2:17">
      <c r="B53" s="288"/>
      <c r="C53" s="293"/>
      <c r="D53" s="288" t="s">
        <v>56</v>
      </c>
      <c r="E53" s="131">
        <v>1</v>
      </c>
      <c r="F53" s="105"/>
      <c r="G53" s="9"/>
      <c r="H53" s="9"/>
      <c r="I53" s="9"/>
      <c r="J53" s="9"/>
      <c r="K53" s="13"/>
      <c r="L53" s="9"/>
      <c r="M53" s="9"/>
      <c r="N53" s="9"/>
      <c r="O53" s="9"/>
      <c r="P53" s="9"/>
      <c r="Q53" s="130"/>
    </row>
    <row r="54" spans="2:17">
      <c r="B54" s="288"/>
      <c r="C54" s="293"/>
      <c r="D54" s="288"/>
      <c r="E54" s="131">
        <v>2</v>
      </c>
      <c r="F54" s="105"/>
      <c r="G54" s="9"/>
      <c r="H54" s="9"/>
      <c r="I54" s="9"/>
      <c r="J54" s="9"/>
      <c r="K54" s="13"/>
      <c r="L54" s="9"/>
      <c r="M54" s="9"/>
      <c r="N54" s="9"/>
      <c r="O54" s="9"/>
      <c r="P54" s="9"/>
      <c r="Q54" s="130"/>
    </row>
    <row r="55" spans="2:17">
      <c r="B55" s="288"/>
      <c r="C55" s="293"/>
      <c r="D55" s="288"/>
      <c r="E55" s="131">
        <v>3</v>
      </c>
      <c r="F55" s="105"/>
      <c r="G55" s="9"/>
      <c r="H55" s="9"/>
      <c r="I55" s="9"/>
      <c r="J55" s="9"/>
      <c r="K55" s="13"/>
      <c r="L55" s="9"/>
      <c r="M55" s="9"/>
      <c r="N55" s="9"/>
      <c r="O55" s="9"/>
      <c r="P55" s="9"/>
      <c r="Q55" s="130"/>
    </row>
    <row r="56" spans="2:17">
      <c r="B56" s="288"/>
      <c r="C56" s="293"/>
      <c r="D56" s="288"/>
      <c r="E56" s="131">
        <v>4</v>
      </c>
      <c r="F56" s="105"/>
      <c r="G56" s="9"/>
      <c r="H56" s="9"/>
      <c r="I56" s="9"/>
      <c r="J56" s="9"/>
      <c r="K56" s="13"/>
      <c r="L56" s="9"/>
      <c r="M56" s="9"/>
      <c r="N56" s="9"/>
      <c r="O56" s="9"/>
      <c r="P56" s="9"/>
      <c r="Q56" s="130"/>
    </row>
    <row r="57" spans="2:17">
      <c r="B57" s="288"/>
      <c r="C57" s="293"/>
      <c r="D57" s="288"/>
      <c r="E57" s="131">
        <v>5</v>
      </c>
      <c r="F57" s="105"/>
      <c r="G57" s="9"/>
      <c r="H57" s="9"/>
      <c r="I57" s="9"/>
      <c r="J57" s="9"/>
      <c r="K57" s="13"/>
      <c r="L57" s="9"/>
      <c r="M57" s="9"/>
      <c r="N57" s="9"/>
      <c r="O57" s="9"/>
      <c r="P57" s="9"/>
      <c r="Q57" s="130"/>
    </row>
    <row r="58" spans="2:17">
      <c r="B58" s="288"/>
      <c r="C58" s="293"/>
      <c r="D58" s="288"/>
      <c r="E58" s="131">
        <v>6</v>
      </c>
      <c r="F58" s="105"/>
      <c r="G58" s="9"/>
      <c r="H58" s="9"/>
      <c r="I58" s="9"/>
      <c r="J58" s="9"/>
      <c r="K58" s="13"/>
      <c r="L58" s="9"/>
      <c r="M58" s="9"/>
      <c r="N58" s="9"/>
      <c r="O58" s="9"/>
      <c r="P58" s="9"/>
      <c r="Q58" s="130"/>
    </row>
    <row r="59" spans="2:17">
      <c r="B59" s="288"/>
      <c r="C59" s="288" t="s">
        <v>88</v>
      </c>
      <c r="D59" s="288"/>
      <c r="E59" s="288"/>
      <c r="F59" s="133">
        <f>SUM(F39:F42)</f>
        <v>0</v>
      </c>
      <c r="G59" s="133">
        <f t="shared" ref="G59:Q59" si="6">SUM(G39:G42)</f>
        <v>0</v>
      </c>
      <c r="H59" s="133">
        <f t="shared" si="6"/>
        <v>0</v>
      </c>
      <c r="I59" s="133">
        <f t="shared" si="6"/>
        <v>0</v>
      </c>
      <c r="J59" s="133">
        <f t="shared" si="6"/>
        <v>0</v>
      </c>
      <c r="K59" s="133">
        <f t="shared" si="6"/>
        <v>0</v>
      </c>
      <c r="L59" s="133">
        <f t="shared" si="6"/>
        <v>0</v>
      </c>
      <c r="M59" s="133">
        <f t="shared" si="6"/>
        <v>0</v>
      </c>
      <c r="N59" s="133">
        <f t="shared" si="6"/>
        <v>0</v>
      </c>
      <c r="O59" s="133">
        <f t="shared" si="6"/>
        <v>0</v>
      </c>
      <c r="P59" s="133">
        <f t="shared" si="6"/>
        <v>0</v>
      </c>
      <c r="Q59" s="133">
        <f t="shared" si="6"/>
        <v>0</v>
      </c>
    </row>
    <row r="60" spans="2:17">
      <c r="B60" s="288"/>
      <c r="C60" s="288" t="s">
        <v>89</v>
      </c>
      <c r="D60" s="288"/>
      <c r="E60" s="288"/>
      <c r="F60" s="133">
        <f>SUM(F43:F46)</f>
        <v>0</v>
      </c>
      <c r="G60" s="133">
        <f t="shared" ref="G60:Q60" si="7">SUM(G43:G46)</f>
        <v>0</v>
      </c>
      <c r="H60" s="133">
        <f t="shared" si="7"/>
        <v>0</v>
      </c>
      <c r="I60" s="133">
        <f t="shared" si="7"/>
        <v>0</v>
      </c>
      <c r="J60" s="133">
        <f t="shared" si="7"/>
        <v>0</v>
      </c>
      <c r="K60" s="133">
        <f t="shared" si="7"/>
        <v>0</v>
      </c>
      <c r="L60" s="133">
        <f t="shared" si="7"/>
        <v>0</v>
      </c>
      <c r="M60" s="133">
        <f t="shared" si="7"/>
        <v>0</v>
      </c>
      <c r="N60" s="133">
        <f t="shared" si="7"/>
        <v>0</v>
      </c>
      <c r="O60" s="133">
        <f t="shared" si="7"/>
        <v>0</v>
      </c>
      <c r="P60" s="133">
        <f t="shared" si="7"/>
        <v>0</v>
      </c>
      <c r="Q60" s="133">
        <f t="shared" si="7"/>
        <v>0</v>
      </c>
    </row>
    <row r="61" spans="2:17">
      <c r="B61" s="288"/>
      <c r="C61" s="290" t="s">
        <v>112</v>
      </c>
      <c r="D61" s="291"/>
      <c r="E61" s="292"/>
      <c r="F61" s="133">
        <f>SUM(F47:F52)</f>
        <v>0</v>
      </c>
      <c r="G61" s="133">
        <f t="shared" ref="G61:Q61" si="8">SUM(G47:G52)</f>
        <v>0</v>
      </c>
      <c r="H61" s="133">
        <f t="shared" si="8"/>
        <v>0</v>
      </c>
      <c r="I61" s="133">
        <f t="shared" si="8"/>
        <v>0</v>
      </c>
      <c r="J61" s="133">
        <f t="shared" si="8"/>
        <v>0</v>
      </c>
      <c r="K61" s="133">
        <f t="shared" si="8"/>
        <v>0</v>
      </c>
      <c r="L61" s="133">
        <f t="shared" si="8"/>
        <v>0</v>
      </c>
      <c r="M61" s="133">
        <f t="shared" si="8"/>
        <v>0</v>
      </c>
      <c r="N61" s="133">
        <f t="shared" si="8"/>
        <v>0</v>
      </c>
      <c r="O61" s="133">
        <f t="shared" si="8"/>
        <v>0</v>
      </c>
      <c r="P61" s="133">
        <f t="shared" si="8"/>
        <v>0</v>
      </c>
      <c r="Q61" s="133">
        <f t="shared" si="8"/>
        <v>0</v>
      </c>
    </row>
    <row r="62" spans="2:17">
      <c r="B62" s="288"/>
      <c r="C62" s="290" t="s">
        <v>113</v>
      </c>
      <c r="D62" s="291"/>
      <c r="E62" s="292"/>
      <c r="F62" s="133">
        <f>SUM(F53:F58)</f>
        <v>0</v>
      </c>
      <c r="G62" s="133">
        <f t="shared" ref="G62:Q62" si="9">SUM(G53:G58)</f>
        <v>0</v>
      </c>
      <c r="H62" s="133">
        <f t="shared" si="9"/>
        <v>0</v>
      </c>
      <c r="I62" s="133">
        <f t="shared" si="9"/>
        <v>0</v>
      </c>
      <c r="J62" s="133">
        <f t="shared" si="9"/>
        <v>0</v>
      </c>
      <c r="K62" s="133">
        <f t="shared" si="9"/>
        <v>0</v>
      </c>
      <c r="L62" s="133">
        <f t="shared" si="9"/>
        <v>0</v>
      </c>
      <c r="M62" s="133">
        <f t="shared" si="9"/>
        <v>0</v>
      </c>
      <c r="N62" s="133">
        <f t="shared" si="9"/>
        <v>0</v>
      </c>
      <c r="O62" s="133">
        <f t="shared" si="9"/>
        <v>0</v>
      </c>
      <c r="P62" s="133">
        <f t="shared" si="9"/>
        <v>0</v>
      </c>
      <c r="Q62" s="133">
        <f t="shared" si="9"/>
        <v>0</v>
      </c>
    </row>
    <row r="63" spans="2:17">
      <c r="B63" s="288"/>
      <c r="C63" s="288" t="s">
        <v>90</v>
      </c>
      <c r="D63" s="288"/>
      <c r="E63" s="288"/>
      <c r="F63" s="105">
        <f>SUM(F59:F62)</f>
        <v>0</v>
      </c>
      <c r="G63" s="13">
        <f>SUM(G59:G62)</f>
        <v>0</v>
      </c>
      <c r="H63" s="13">
        <f>SUM(H59:H62)</f>
        <v>0</v>
      </c>
      <c r="I63" s="13">
        <f t="shared" ref="I63" si="10">SUM(I59:I62)</f>
        <v>0</v>
      </c>
      <c r="J63" s="13">
        <f t="shared" ref="J63" si="11">SUM(J59:J62)</f>
        <v>0</v>
      </c>
      <c r="K63" s="13">
        <f t="shared" ref="K63" si="12">SUM(K59:K62)</f>
        <v>0</v>
      </c>
      <c r="L63" s="13">
        <f t="shared" ref="L63" si="13">SUM(L59:L62)</f>
        <v>0</v>
      </c>
      <c r="M63" s="13">
        <f t="shared" ref="M63" si="14">SUM(M59:M62)</f>
        <v>0</v>
      </c>
      <c r="N63" s="13">
        <f t="shared" ref="N63" si="15">SUM(N59:N62)</f>
        <v>0</v>
      </c>
      <c r="O63" s="13">
        <f t="shared" ref="O63" si="16">SUM(O59:O62)</f>
        <v>0</v>
      </c>
      <c r="P63" s="13">
        <f t="shared" ref="P63:Q63" si="17">SUM(P59:P62)</f>
        <v>0</v>
      </c>
      <c r="Q63" s="130">
        <f t="shared" si="17"/>
        <v>0</v>
      </c>
    </row>
    <row r="64" spans="2:17">
      <c r="Q64" s="6"/>
    </row>
    <row r="65" spans="2:17">
      <c r="B65" s="288" t="s">
        <v>16</v>
      </c>
      <c r="C65" s="289" t="s">
        <v>52</v>
      </c>
      <c r="D65" s="289"/>
      <c r="E65" s="289"/>
      <c r="F65" s="105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34">
        <v>0</v>
      </c>
      <c r="O65" s="9">
        <v>0</v>
      </c>
      <c r="P65" s="9">
        <v>0</v>
      </c>
      <c r="Q65" s="130">
        <v>0</v>
      </c>
    </row>
    <row r="66" spans="2:17">
      <c r="B66" s="288"/>
      <c r="C66" s="289" t="s">
        <v>53</v>
      </c>
      <c r="D66" s="289"/>
      <c r="E66" s="289"/>
      <c r="F66" s="105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34">
        <v>0</v>
      </c>
      <c r="O66" s="9">
        <v>0</v>
      </c>
      <c r="P66" s="9">
        <v>0</v>
      </c>
      <c r="Q66" s="130">
        <v>0</v>
      </c>
    </row>
    <row r="67" spans="2:17" ht="13.95" customHeight="1">
      <c r="B67" s="288"/>
      <c r="C67" s="293" t="s">
        <v>54</v>
      </c>
      <c r="D67" s="288" t="s">
        <v>55</v>
      </c>
      <c r="E67" s="131">
        <v>1</v>
      </c>
      <c r="F67" s="105"/>
      <c r="G67" s="9"/>
      <c r="H67" s="9"/>
      <c r="I67" s="9"/>
      <c r="J67" s="9"/>
      <c r="K67" s="9"/>
      <c r="L67" s="9"/>
      <c r="M67" s="9"/>
      <c r="N67" s="9"/>
      <c r="O67" s="9"/>
      <c r="P67" s="9"/>
      <c r="Q67" s="130"/>
    </row>
    <row r="68" spans="2:17">
      <c r="B68" s="288"/>
      <c r="C68" s="293"/>
      <c r="D68" s="288"/>
      <c r="E68" s="131">
        <v>2</v>
      </c>
      <c r="F68" s="105"/>
      <c r="G68" s="9"/>
      <c r="H68" s="9"/>
      <c r="I68" s="9"/>
      <c r="J68" s="9"/>
      <c r="K68" s="9"/>
      <c r="L68" s="9"/>
      <c r="M68" s="9"/>
      <c r="N68" s="9"/>
      <c r="O68" s="9"/>
      <c r="P68" s="9"/>
      <c r="Q68" s="130"/>
    </row>
    <row r="69" spans="2:17">
      <c r="B69" s="288"/>
      <c r="C69" s="293"/>
      <c r="D69" s="288"/>
      <c r="E69" s="131">
        <v>3</v>
      </c>
      <c r="F69" s="105"/>
      <c r="G69" s="9"/>
      <c r="H69" s="9"/>
      <c r="I69" s="9"/>
      <c r="J69" s="9"/>
      <c r="K69" s="9"/>
      <c r="L69" s="9"/>
      <c r="M69" s="9"/>
      <c r="N69" s="9"/>
      <c r="O69" s="9"/>
      <c r="P69" s="9"/>
      <c r="Q69" s="130"/>
    </row>
    <row r="70" spans="2:17">
      <c r="B70" s="288"/>
      <c r="C70" s="293"/>
      <c r="D70" s="288"/>
      <c r="E70" s="131">
        <v>4</v>
      </c>
      <c r="F70" s="105"/>
      <c r="G70" s="9"/>
      <c r="H70" s="9"/>
      <c r="I70" s="9"/>
      <c r="J70" s="9"/>
      <c r="K70" s="9"/>
      <c r="L70" s="9"/>
      <c r="M70" s="9"/>
      <c r="N70" s="9"/>
      <c r="O70" s="9"/>
      <c r="P70" s="9"/>
      <c r="Q70" s="130"/>
    </row>
    <row r="71" spans="2:17">
      <c r="B71" s="288"/>
      <c r="C71" s="293"/>
      <c r="D71" s="288" t="s">
        <v>56</v>
      </c>
      <c r="E71" s="131">
        <v>1</v>
      </c>
      <c r="F71" s="105"/>
      <c r="G71" s="9"/>
      <c r="H71" s="9"/>
      <c r="I71" s="9"/>
      <c r="J71" s="9"/>
      <c r="K71" s="9"/>
      <c r="L71" s="9"/>
      <c r="M71" s="9"/>
      <c r="N71" s="9"/>
      <c r="O71" s="9"/>
      <c r="P71" s="9"/>
      <c r="Q71" s="130"/>
    </row>
    <row r="72" spans="2:17">
      <c r="B72" s="288"/>
      <c r="C72" s="293"/>
      <c r="D72" s="288"/>
      <c r="E72" s="131">
        <v>2</v>
      </c>
      <c r="F72" s="105"/>
      <c r="G72" s="9"/>
      <c r="H72" s="9"/>
      <c r="I72" s="9"/>
      <c r="J72" s="9"/>
      <c r="K72" s="9"/>
      <c r="L72" s="9"/>
      <c r="M72" s="9"/>
      <c r="N72" s="9"/>
      <c r="O72" s="9"/>
      <c r="P72" s="9"/>
      <c r="Q72" s="130"/>
    </row>
    <row r="73" spans="2:17">
      <c r="B73" s="288"/>
      <c r="C73" s="293"/>
      <c r="D73" s="288"/>
      <c r="E73" s="131">
        <v>3</v>
      </c>
      <c r="F73" s="105"/>
      <c r="G73" s="9"/>
      <c r="H73" s="9"/>
      <c r="I73" s="9"/>
      <c r="J73" s="9"/>
      <c r="K73" s="9"/>
      <c r="L73" s="9"/>
      <c r="M73" s="9"/>
      <c r="N73" s="9"/>
      <c r="O73" s="9"/>
      <c r="P73" s="9"/>
      <c r="Q73" s="130"/>
    </row>
    <row r="74" spans="2:17">
      <c r="B74" s="288"/>
      <c r="C74" s="293"/>
      <c r="D74" s="288"/>
      <c r="E74" s="131">
        <v>4</v>
      </c>
      <c r="F74" s="105"/>
      <c r="G74" s="9"/>
      <c r="H74" s="9"/>
      <c r="I74" s="9"/>
      <c r="J74" s="9"/>
      <c r="K74" s="9"/>
      <c r="L74" s="9"/>
      <c r="M74" s="9"/>
      <c r="N74" s="9"/>
      <c r="O74" s="9"/>
      <c r="P74" s="9"/>
      <c r="Q74" s="130"/>
    </row>
    <row r="75" spans="2:17">
      <c r="B75" s="288"/>
      <c r="C75" s="293" t="s">
        <v>57</v>
      </c>
      <c r="D75" s="288" t="s">
        <v>55</v>
      </c>
      <c r="E75" s="131">
        <v>1</v>
      </c>
      <c r="F75" s="105"/>
      <c r="G75" s="9"/>
      <c r="H75" s="9"/>
      <c r="I75" s="9"/>
      <c r="J75" s="9"/>
      <c r="K75" s="9"/>
      <c r="L75" s="9"/>
      <c r="M75" s="9"/>
      <c r="N75" s="9"/>
      <c r="O75" s="9"/>
      <c r="P75" s="9"/>
      <c r="Q75" s="130"/>
    </row>
    <row r="76" spans="2:17">
      <c r="B76" s="288"/>
      <c r="C76" s="293"/>
      <c r="D76" s="288"/>
      <c r="E76" s="131">
        <v>2</v>
      </c>
      <c r="F76" s="105"/>
      <c r="G76" s="9"/>
      <c r="H76" s="9"/>
      <c r="I76" s="9"/>
      <c r="J76" s="9"/>
      <c r="K76" s="9"/>
      <c r="L76" s="9"/>
      <c r="M76" s="9"/>
      <c r="N76" s="9"/>
      <c r="O76" s="9"/>
      <c r="P76" s="9"/>
      <c r="Q76" s="130"/>
    </row>
    <row r="77" spans="2:17" ht="13.95" customHeight="1">
      <c r="B77" s="288"/>
      <c r="C77" s="293"/>
      <c r="D77" s="288"/>
      <c r="E77" s="131">
        <v>3</v>
      </c>
      <c r="F77" s="105"/>
      <c r="G77" s="9"/>
      <c r="H77" s="9"/>
      <c r="I77" s="9"/>
      <c r="J77" s="9"/>
      <c r="K77" s="9"/>
      <c r="L77" s="9"/>
      <c r="M77" s="9"/>
      <c r="N77" s="9"/>
      <c r="O77" s="9"/>
      <c r="P77" s="9"/>
      <c r="Q77" s="130"/>
    </row>
    <row r="78" spans="2:17">
      <c r="B78" s="288"/>
      <c r="C78" s="293"/>
      <c r="D78" s="288"/>
      <c r="E78" s="131">
        <v>4</v>
      </c>
      <c r="F78" s="105"/>
      <c r="G78" s="9"/>
      <c r="H78" s="9"/>
      <c r="I78" s="9"/>
      <c r="J78" s="9"/>
      <c r="K78" s="9"/>
      <c r="L78" s="9"/>
      <c r="M78" s="9"/>
      <c r="N78" s="9"/>
      <c r="O78" s="9"/>
      <c r="P78" s="9"/>
      <c r="Q78" s="130"/>
    </row>
    <row r="79" spans="2:17">
      <c r="B79" s="288"/>
      <c r="C79" s="293"/>
      <c r="D79" s="288"/>
      <c r="E79" s="131">
        <v>5</v>
      </c>
      <c r="F79" s="105"/>
      <c r="G79" s="9"/>
      <c r="H79" s="9"/>
      <c r="I79" s="9"/>
      <c r="J79" s="9"/>
      <c r="K79" s="9"/>
      <c r="L79" s="9"/>
      <c r="M79" s="9"/>
      <c r="N79" s="9"/>
      <c r="O79" s="9"/>
      <c r="P79" s="9"/>
      <c r="Q79" s="130"/>
    </row>
    <row r="80" spans="2:17">
      <c r="B80" s="288"/>
      <c r="C80" s="293"/>
      <c r="D80" s="288"/>
      <c r="E80" s="131">
        <v>6</v>
      </c>
      <c r="F80" s="105"/>
      <c r="G80" s="9"/>
      <c r="H80" s="9"/>
      <c r="I80" s="9"/>
      <c r="J80" s="9"/>
      <c r="K80" s="9"/>
      <c r="L80" s="9"/>
      <c r="M80" s="9"/>
      <c r="N80" s="9"/>
      <c r="O80" s="9"/>
      <c r="P80" s="9"/>
      <c r="Q80" s="130"/>
    </row>
    <row r="81" spans="2:17">
      <c r="B81" s="288"/>
      <c r="C81" s="293"/>
      <c r="D81" s="288" t="s">
        <v>56</v>
      </c>
      <c r="E81" s="131">
        <v>1</v>
      </c>
      <c r="F81" s="105"/>
      <c r="G81" s="9"/>
      <c r="H81" s="9"/>
      <c r="I81" s="9"/>
      <c r="J81" s="9"/>
      <c r="K81" s="9"/>
      <c r="L81" s="9"/>
      <c r="M81" s="9"/>
      <c r="N81" s="9"/>
      <c r="O81" s="9"/>
      <c r="P81" s="9"/>
      <c r="Q81" s="130"/>
    </row>
    <row r="82" spans="2:17">
      <c r="B82" s="288"/>
      <c r="C82" s="293"/>
      <c r="D82" s="288"/>
      <c r="E82" s="131">
        <v>2</v>
      </c>
      <c r="F82" s="105"/>
      <c r="G82" s="9"/>
      <c r="H82" s="9"/>
      <c r="I82" s="9"/>
      <c r="J82" s="9"/>
      <c r="K82" s="9"/>
      <c r="L82" s="9"/>
      <c r="M82" s="9"/>
      <c r="N82" s="9"/>
      <c r="O82" s="9"/>
      <c r="P82" s="9"/>
      <c r="Q82" s="130"/>
    </row>
    <row r="83" spans="2:17">
      <c r="B83" s="288"/>
      <c r="C83" s="293"/>
      <c r="D83" s="288"/>
      <c r="E83" s="131">
        <v>3</v>
      </c>
      <c r="F83" s="105"/>
      <c r="G83" s="9"/>
      <c r="H83" s="9"/>
      <c r="I83" s="9"/>
      <c r="J83" s="9"/>
      <c r="K83" s="9"/>
      <c r="L83" s="9"/>
      <c r="M83" s="9"/>
      <c r="N83" s="9"/>
      <c r="O83" s="9"/>
      <c r="P83" s="9"/>
      <c r="Q83" s="130"/>
    </row>
    <row r="84" spans="2:17">
      <c r="B84" s="288"/>
      <c r="C84" s="293"/>
      <c r="D84" s="288"/>
      <c r="E84" s="131">
        <v>4</v>
      </c>
      <c r="F84" s="105"/>
      <c r="G84" s="9"/>
      <c r="H84" s="9"/>
      <c r="I84" s="9"/>
      <c r="J84" s="9"/>
      <c r="K84" s="9"/>
      <c r="L84" s="9"/>
      <c r="M84" s="9"/>
      <c r="N84" s="9"/>
      <c r="O84" s="9"/>
      <c r="P84" s="9"/>
      <c r="Q84" s="130"/>
    </row>
    <row r="85" spans="2:17">
      <c r="B85" s="288"/>
      <c r="C85" s="293"/>
      <c r="D85" s="288"/>
      <c r="E85" s="131">
        <v>5</v>
      </c>
      <c r="F85" s="105"/>
      <c r="G85" s="9"/>
      <c r="H85" s="9"/>
      <c r="I85" s="9"/>
      <c r="J85" s="9"/>
      <c r="K85" s="9"/>
      <c r="L85" s="9"/>
      <c r="M85" s="9"/>
      <c r="N85" s="9"/>
      <c r="O85" s="9"/>
      <c r="P85" s="9"/>
      <c r="Q85" s="130"/>
    </row>
    <row r="86" spans="2:17">
      <c r="B86" s="288"/>
      <c r="C86" s="293"/>
      <c r="D86" s="288"/>
      <c r="E86" s="131">
        <v>6</v>
      </c>
      <c r="F86" s="105"/>
      <c r="G86" s="9"/>
      <c r="H86" s="9"/>
      <c r="I86" s="9"/>
      <c r="J86" s="9"/>
      <c r="K86" s="9"/>
      <c r="L86" s="9"/>
      <c r="M86" s="9"/>
      <c r="N86" s="9"/>
      <c r="O86" s="9"/>
      <c r="P86" s="9"/>
      <c r="Q86" s="130"/>
    </row>
    <row r="87" spans="2:17">
      <c r="B87" s="288"/>
      <c r="C87" s="290" t="s">
        <v>88</v>
      </c>
      <c r="D87" s="291"/>
      <c r="E87" s="292"/>
      <c r="F87" s="133">
        <f>SUM(F67:F70)</f>
        <v>0</v>
      </c>
      <c r="G87" s="133">
        <f t="shared" ref="G87:Q87" si="18">SUM(G67:G70)</f>
        <v>0</v>
      </c>
      <c r="H87" s="133">
        <f t="shared" si="18"/>
        <v>0</v>
      </c>
      <c r="I87" s="133">
        <f t="shared" si="18"/>
        <v>0</v>
      </c>
      <c r="J87" s="133">
        <f t="shared" si="18"/>
        <v>0</v>
      </c>
      <c r="K87" s="133">
        <f t="shared" si="18"/>
        <v>0</v>
      </c>
      <c r="L87" s="133">
        <f t="shared" si="18"/>
        <v>0</v>
      </c>
      <c r="M87" s="133">
        <f t="shared" si="18"/>
        <v>0</v>
      </c>
      <c r="N87" s="133">
        <f t="shared" si="18"/>
        <v>0</v>
      </c>
      <c r="O87" s="133">
        <f t="shared" si="18"/>
        <v>0</v>
      </c>
      <c r="P87" s="133">
        <f t="shared" si="18"/>
        <v>0</v>
      </c>
      <c r="Q87" s="133">
        <f t="shared" si="18"/>
        <v>0</v>
      </c>
    </row>
    <row r="88" spans="2:17">
      <c r="B88" s="288"/>
      <c r="C88" s="290" t="s">
        <v>89</v>
      </c>
      <c r="D88" s="291"/>
      <c r="E88" s="292"/>
      <c r="F88" s="133">
        <f>SUM(F71:F74)</f>
        <v>0</v>
      </c>
      <c r="G88" s="133">
        <f t="shared" ref="G88:Q88" si="19">SUM(G71:G74)</f>
        <v>0</v>
      </c>
      <c r="H88" s="133">
        <f t="shared" si="19"/>
        <v>0</v>
      </c>
      <c r="I88" s="133">
        <f t="shared" si="19"/>
        <v>0</v>
      </c>
      <c r="J88" s="133">
        <f t="shared" si="19"/>
        <v>0</v>
      </c>
      <c r="K88" s="133">
        <f t="shared" si="19"/>
        <v>0</v>
      </c>
      <c r="L88" s="133">
        <f t="shared" si="19"/>
        <v>0</v>
      </c>
      <c r="M88" s="133">
        <f t="shared" si="19"/>
        <v>0</v>
      </c>
      <c r="N88" s="133">
        <f t="shared" si="19"/>
        <v>0</v>
      </c>
      <c r="O88" s="133">
        <f t="shared" si="19"/>
        <v>0</v>
      </c>
      <c r="P88" s="133">
        <f t="shared" si="19"/>
        <v>0</v>
      </c>
      <c r="Q88" s="133">
        <f t="shared" si="19"/>
        <v>0</v>
      </c>
    </row>
    <row r="89" spans="2:17">
      <c r="B89" s="288"/>
      <c r="C89" s="290" t="s">
        <v>112</v>
      </c>
      <c r="D89" s="291"/>
      <c r="E89" s="292"/>
      <c r="F89" s="133">
        <f>SUM(F75:F80)</f>
        <v>0</v>
      </c>
      <c r="G89" s="133">
        <f t="shared" ref="G89:Q89" si="20">SUM(G75:G80)</f>
        <v>0</v>
      </c>
      <c r="H89" s="133">
        <f t="shared" si="20"/>
        <v>0</v>
      </c>
      <c r="I89" s="133">
        <f t="shared" si="20"/>
        <v>0</v>
      </c>
      <c r="J89" s="133">
        <f t="shared" si="20"/>
        <v>0</v>
      </c>
      <c r="K89" s="133">
        <f t="shared" si="20"/>
        <v>0</v>
      </c>
      <c r="L89" s="133">
        <f t="shared" si="20"/>
        <v>0</v>
      </c>
      <c r="M89" s="133">
        <f t="shared" si="20"/>
        <v>0</v>
      </c>
      <c r="N89" s="133">
        <f t="shared" si="20"/>
        <v>0</v>
      </c>
      <c r="O89" s="133">
        <f t="shared" si="20"/>
        <v>0</v>
      </c>
      <c r="P89" s="133">
        <f t="shared" si="20"/>
        <v>0</v>
      </c>
      <c r="Q89" s="133">
        <f t="shared" si="20"/>
        <v>0</v>
      </c>
    </row>
    <row r="90" spans="2:17">
      <c r="B90" s="288"/>
      <c r="C90" s="290" t="s">
        <v>113</v>
      </c>
      <c r="D90" s="291"/>
      <c r="E90" s="292"/>
      <c r="F90" s="133">
        <f>SUM(F81:F86)</f>
        <v>0</v>
      </c>
      <c r="G90" s="133">
        <f t="shared" ref="G90:Q90" si="21">SUM(G81:G86)</f>
        <v>0</v>
      </c>
      <c r="H90" s="133">
        <f t="shared" si="21"/>
        <v>0</v>
      </c>
      <c r="I90" s="133">
        <f t="shared" si="21"/>
        <v>0</v>
      </c>
      <c r="J90" s="133">
        <f t="shared" si="21"/>
        <v>0</v>
      </c>
      <c r="K90" s="133">
        <f t="shared" si="21"/>
        <v>0</v>
      </c>
      <c r="L90" s="133">
        <f t="shared" si="21"/>
        <v>0</v>
      </c>
      <c r="M90" s="133">
        <f t="shared" si="21"/>
        <v>0</v>
      </c>
      <c r="N90" s="133">
        <f t="shared" si="21"/>
        <v>0</v>
      </c>
      <c r="O90" s="133">
        <f t="shared" si="21"/>
        <v>0</v>
      </c>
      <c r="P90" s="133">
        <f t="shared" si="21"/>
        <v>0</v>
      </c>
      <c r="Q90" s="133">
        <f t="shared" si="21"/>
        <v>0</v>
      </c>
    </row>
    <row r="91" spans="2:17">
      <c r="B91" s="288"/>
      <c r="C91" s="290" t="s">
        <v>90</v>
      </c>
      <c r="D91" s="291"/>
      <c r="E91" s="292"/>
      <c r="F91" s="105">
        <f>SUM(F87:F90)</f>
        <v>0</v>
      </c>
      <c r="G91" s="13">
        <f>SUM(G87:G90)</f>
        <v>0</v>
      </c>
      <c r="H91" s="13">
        <f>SUM(H87:H90)</f>
        <v>0</v>
      </c>
      <c r="I91" s="13">
        <f t="shared" ref="I91" si="22">SUM(I87:I90)</f>
        <v>0</v>
      </c>
      <c r="J91" s="13">
        <f t="shared" ref="J91" si="23">SUM(J87:J90)</f>
        <v>0</v>
      </c>
      <c r="K91" s="13">
        <f t="shared" ref="K91" si="24">SUM(K87:K90)</f>
        <v>0</v>
      </c>
      <c r="L91" s="13">
        <f t="shared" ref="L91" si="25">SUM(L87:L90)</f>
        <v>0</v>
      </c>
      <c r="M91" s="13">
        <f t="shared" ref="M91" si="26">SUM(M87:M90)</f>
        <v>0</v>
      </c>
      <c r="N91" s="13">
        <f t="shared" ref="N91" si="27">SUM(N87:N90)</f>
        <v>0</v>
      </c>
      <c r="O91" s="13">
        <f t="shared" ref="O91" si="28">SUM(O87:O90)</f>
        <v>0</v>
      </c>
      <c r="P91" s="13">
        <f t="shared" ref="P91:Q91" si="29">SUM(P87:P90)</f>
        <v>0</v>
      </c>
      <c r="Q91" s="130">
        <f t="shared" si="29"/>
        <v>0</v>
      </c>
    </row>
    <row r="92" spans="2:17">
      <c r="Q92" s="6"/>
    </row>
    <row r="93" spans="2:17">
      <c r="B93" s="288" t="s">
        <v>17</v>
      </c>
      <c r="C93" s="289" t="s">
        <v>52</v>
      </c>
      <c r="D93" s="289"/>
      <c r="E93" s="289"/>
      <c r="F93" s="105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34">
        <v>0</v>
      </c>
      <c r="O93" s="9">
        <v>0</v>
      </c>
      <c r="P93" s="9">
        <v>0</v>
      </c>
      <c r="Q93" s="130">
        <v>0</v>
      </c>
    </row>
    <row r="94" spans="2:17">
      <c r="B94" s="288"/>
      <c r="C94" s="289" t="s">
        <v>53</v>
      </c>
      <c r="D94" s="289"/>
      <c r="E94" s="289"/>
      <c r="F94" s="105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34">
        <v>0</v>
      </c>
      <c r="O94" s="9">
        <v>0</v>
      </c>
      <c r="P94" s="9">
        <v>0</v>
      </c>
      <c r="Q94" s="130">
        <v>0</v>
      </c>
    </row>
    <row r="95" spans="2:17" ht="13.95" customHeight="1">
      <c r="B95" s="288"/>
      <c r="C95" s="293" t="s">
        <v>54</v>
      </c>
      <c r="D95" s="288" t="s">
        <v>55</v>
      </c>
      <c r="E95" s="131">
        <v>1</v>
      </c>
      <c r="F95" s="105"/>
      <c r="G95" s="9"/>
      <c r="H95" s="9"/>
      <c r="I95" s="9"/>
      <c r="J95" s="9"/>
      <c r="K95" s="9"/>
      <c r="L95" s="9"/>
      <c r="M95" s="9"/>
      <c r="N95" s="9"/>
      <c r="O95" s="9"/>
      <c r="P95" s="9"/>
      <c r="Q95" s="130"/>
    </row>
    <row r="96" spans="2:17">
      <c r="B96" s="288"/>
      <c r="C96" s="293"/>
      <c r="D96" s="288"/>
      <c r="E96" s="131">
        <v>2</v>
      </c>
      <c r="F96" s="105"/>
      <c r="G96" s="9"/>
      <c r="H96" s="9"/>
      <c r="I96" s="9"/>
      <c r="J96" s="9"/>
      <c r="K96" s="9"/>
      <c r="L96" s="9"/>
      <c r="M96" s="9"/>
      <c r="N96" s="9"/>
      <c r="O96" s="9"/>
      <c r="P96" s="9"/>
      <c r="Q96" s="130"/>
    </row>
    <row r="97" spans="2:17">
      <c r="B97" s="288"/>
      <c r="C97" s="293"/>
      <c r="D97" s="288"/>
      <c r="E97" s="131">
        <v>3</v>
      </c>
      <c r="F97" s="105"/>
      <c r="G97" s="9"/>
      <c r="H97" s="9"/>
      <c r="I97" s="9"/>
      <c r="J97" s="9"/>
      <c r="K97" s="9"/>
      <c r="L97" s="9"/>
      <c r="M97" s="9"/>
      <c r="N97" s="9"/>
      <c r="O97" s="9"/>
      <c r="P97" s="9"/>
      <c r="Q97" s="130"/>
    </row>
    <row r="98" spans="2:17">
      <c r="B98" s="288"/>
      <c r="C98" s="293"/>
      <c r="D98" s="288"/>
      <c r="E98" s="131">
        <v>4</v>
      </c>
      <c r="F98" s="105"/>
      <c r="G98" s="9"/>
      <c r="H98" s="9"/>
      <c r="I98" s="9"/>
      <c r="J98" s="9"/>
      <c r="K98" s="9"/>
      <c r="L98" s="9"/>
      <c r="M98" s="9"/>
      <c r="N98" s="9"/>
      <c r="O98" s="9"/>
      <c r="P98" s="9"/>
      <c r="Q98" s="130"/>
    </row>
    <row r="99" spans="2:17">
      <c r="B99" s="288"/>
      <c r="C99" s="293"/>
      <c r="D99" s="288" t="s">
        <v>56</v>
      </c>
      <c r="E99" s="131">
        <v>1</v>
      </c>
      <c r="F99" s="105"/>
      <c r="G99" s="9"/>
      <c r="H99" s="9"/>
      <c r="I99" s="9"/>
      <c r="J99" s="9"/>
      <c r="K99" s="9"/>
      <c r="L99" s="9"/>
      <c r="M99" s="9"/>
      <c r="N99" s="9"/>
      <c r="O99" s="9"/>
      <c r="P99" s="9"/>
      <c r="Q99" s="130"/>
    </row>
    <row r="100" spans="2:17">
      <c r="B100" s="288"/>
      <c r="C100" s="293"/>
      <c r="D100" s="288"/>
      <c r="E100" s="131">
        <v>2</v>
      </c>
      <c r="F100" s="105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30"/>
    </row>
    <row r="101" spans="2:17">
      <c r="B101" s="288"/>
      <c r="C101" s="293"/>
      <c r="D101" s="288"/>
      <c r="E101" s="131">
        <v>3</v>
      </c>
      <c r="F101" s="105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30"/>
    </row>
    <row r="102" spans="2:17">
      <c r="B102" s="288"/>
      <c r="C102" s="293"/>
      <c r="D102" s="288"/>
      <c r="E102" s="131">
        <v>4</v>
      </c>
      <c r="F102" s="105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30"/>
    </row>
    <row r="103" spans="2:17">
      <c r="B103" s="288"/>
      <c r="C103" s="293" t="s">
        <v>57</v>
      </c>
      <c r="D103" s="288" t="s">
        <v>55</v>
      </c>
      <c r="E103" s="131">
        <v>1</v>
      </c>
      <c r="F103" s="105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30"/>
    </row>
    <row r="104" spans="2:17">
      <c r="B104" s="288"/>
      <c r="C104" s="293"/>
      <c r="D104" s="288"/>
      <c r="E104" s="131">
        <v>2</v>
      </c>
      <c r="F104" s="105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30"/>
    </row>
    <row r="105" spans="2:17" ht="13.95" customHeight="1">
      <c r="B105" s="288"/>
      <c r="C105" s="293"/>
      <c r="D105" s="288"/>
      <c r="E105" s="131">
        <v>3</v>
      </c>
      <c r="F105" s="105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30"/>
    </row>
    <row r="106" spans="2:17">
      <c r="B106" s="288"/>
      <c r="C106" s="293"/>
      <c r="D106" s="288"/>
      <c r="E106" s="131">
        <v>4</v>
      </c>
      <c r="F106" s="105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30"/>
    </row>
    <row r="107" spans="2:17">
      <c r="B107" s="288"/>
      <c r="C107" s="293"/>
      <c r="D107" s="288"/>
      <c r="E107" s="131">
        <v>5</v>
      </c>
      <c r="F107" s="105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30"/>
    </row>
    <row r="108" spans="2:17">
      <c r="B108" s="288"/>
      <c r="C108" s="293"/>
      <c r="D108" s="288"/>
      <c r="E108" s="131">
        <v>6</v>
      </c>
      <c r="F108" s="105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30"/>
    </row>
    <row r="109" spans="2:17">
      <c r="B109" s="288"/>
      <c r="C109" s="293"/>
      <c r="D109" s="288" t="s">
        <v>56</v>
      </c>
      <c r="E109" s="131">
        <v>1</v>
      </c>
      <c r="F109" s="105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30"/>
    </row>
    <row r="110" spans="2:17">
      <c r="B110" s="288"/>
      <c r="C110" s="293"/>
      <c r="D110" s="288"/>
      <c r="E110" s="131">
        <v>2</v>
      </c>
      <c r="F110" s="105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30"/>
    </row>
    <row r="111" spans="2:17">
      <c r="B111" s="288"/>
      <c r="C111" s="293"/>
      <c r="D111" s="288"/>
      <c r="E111" s="131">
        <v>3</v>
      </c>
      <c r="F111" s="105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30"/>
    </row>
    <row r="112" spans="2:17">
      <c r="B112" s="288"/>
      <c r="C112" s="293"/>
      <c r="D112" s="288"/>
      <c r="E112" s="131">
        <v>4</v>
      </c>
      <c r="F112" s="105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30"/>
    </row>
    <row r="113" spans="2:17">
      <c r="B113" s="288"/>
      <c r="C113" s="293"/>
      <c r="D113" s="288"/>
      <c r="E113" s="131">
        <v>5</v>
      </c>
      <c r="F113" s="105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30"/>
    </row>
    <row r="114" spans="2:17">
      <c r="B114" s="288"/>
      <c r="C114" s="293"/>
      <c r="D114" s="288"/>
      <c r="E114" s="131">
        <v>6</v>
      </c>
      <c r="F114" s="105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30"/>
    </row>
    <row r="115" spans="2:17">
      <c r="B115" s="288"/>
      <c r="C115" s="290" t="s">
        <v>88</v>
      </c>
      <c r="D115" s="291"/>
      <c r="E115" s="292"/>
      <c r="F115" s="133">
        <f>SUM(F95:F98)</f>
        <v>0</v>
      </c>
      <c r="G115" s="133">
        <f t="shared" ref="G115:Q115" si="30">SUM(G95:G98)</f>
        <v>0</v>
      </c>
      <c r="H115" s="133">
        <f t="shared" si="30"/>
        <v>0</v>
      </c>
      <c r="I115" s="133">
        <f t="shared" si="30"/>
        <v>0</v>
      </c>
      <c r="J115" s="133">
        <f t="shared" si="30"/>
        <v>0</v>
      </c>
      <c r="K115" s="133">
        <f t="shared" si="30"/>
        <v>0</v>
      </c>
      <c r="L115" s="133">
        <f t="shared" si="30"/>
        <v>0</v>
      </c>
      <c r="M115" s="133">
        <f t="shared" si="30"/>
        <v>0</v>
      </c>
      <c r="N115" s="133">
        <f t="shared" si="30"/>
        <v>0</v>
      </c>
      <c r="O115" s="133">
        <f t="shared" si="30"/>
        <v>0</v>
      </c>
      <c r="P115" s="133">
        <f t="shared" si="30"/>
        <v>0</v>
      </c>
      <c r="Q115" s="133">
        <f t="shared" si="30"/>
        <v>0</v>
      </c>
    </row>
    <row r="116" spans="2:17">
      <c r="B116" s="288"/>
      <c r="C116" s="290" t="s">
        <v>89</v>
      </c>
      <c r="D116" s="291"/>
      <c r="E116" s="292"/>
      <c r="F116" s="133">
        <f>SUM(F99:F102)</f>
        <v>0</v>
      </c>
      <c r="G116" s="133">
        <f t="shared" ref="G116:Q116" si="31">SUM(G99:G102)</f>
        <v>0</v>
      </c>
      <c r="H116" s="133">
        <f t="shared" si="31"/>
        <v>0</v>
      </c>
      <c r="I116" s="133">
        <f t="shared" si="31"/>
        <v>0</v>
      </c>
      <c r="J116" s="133">
        <f t="shared" si="31"/>
        <v>0</v>
      </c>
      <c r="K116" s="133">
        <f t="shared" si="31"/>
        <v>0</v>
      </c>
      <c r="L116" s="133">
        <f t="shared" si="31"/>
        <v>0</v>
      </c>
      <c r="M116" s="133">
        <f t="shared" si="31"/>
        <v>0</v>
      </c>
      <c r="N116" s="133">
        <f t="shared" si="31"/>
        <v>0</v>
      </c>
      <c r="O116" s="133">
        <f t="shared" si="31"/>
        <v>0</v>
      </c>
      <c r="P116" s="133">
        <f t="shared" si="31"/>
        <v>0</v>
      </c>
      <c r="Q116" s="133">
        <f t="shared" si="31"/>
        <v>0</v>
      </c>
    </row>
    <row r="117" spans="2:17">
      <c r="B117" s="288"/>
      <c r="C117" s="290" t="s">
        <v>112</v>
      </c>
      <c r="D117" s="291"/>
      <c r="E117" s="292"/>
      <c r="F117" s="133">
        <f>SUM(F103:F108)</f>
        <v>0</v>
      </c>
      <c r="G117" s="133">
        <f t="shared" ref="G117:Q117" si="32">SUM(G103:G108)</f>
        <v>0</v>
      </c>
      <c r="H117" s="133">
        <f t="shared" si="32"/>
        <v>0</v>
      </c>
      <c r="I117" s="133">
        <f t="shared" si="32"/>
        <v>0</v>
      </c>
      <c r="J117" s="133">
        <f t="shared" si="32"/>
        <v>0</v>
      </c>
      <c r="K117" s="133">
        <f t="shared" si="32"/>
        <v>0</v>
      </c>
      <c r="L117" s="133">
        <f t="shared" si="32"/>
        <v>0</v>
      </c>
      <c r="M117" s="133">
        <f t="shared" si="32"/>
        <v>0</v>
      </c>
      <c r="N117" s="133">
        <f t="shared" si="32"/>
        <v>0</v>
      </c>
      <c r="O117" s="133">
        <f t="shared" si="32"/>
        <v>0</v>
      </c>
      <c r="P117" s="133">
        <f t="shared" si="32"/>
        <v>0</v>
      </c>
      <c r="Q117" s="133">
        <f t="shared" si="32"/>
        <v>0</v>
      </c>
    </row>
    <row r="118" spans="2:17">
      <c r="B118" s="288"/>
      <c r="C118" s="290" t="s">
        <v>113</v>
      </c>
      <c r="D118" s="291"/>
      <c r="E118" s="292"/>
      <c r="F118" s="133">
        <f>SUM(F109:F114)</f>
        <v>0</v>
      </c>
      <c r="G118" s="133">
        <f t="shared" ref="G118:Q118" si="33">SUM(G109:G114)</f>
        <v>0</v>
      </c>
      <c r="H118" s="133">
        <f t="shared" si="33"/>
        <v>0</v>
      </c>
      <c r="I118" s="133">
        <f t="shared" si="33"/>
        <v>0</v>
      </c>
      <c r="J118" s="133">
        <f t="shared" si="33"/>
        <v>0</v>
      </c>
      <c r="K118" s="133">
        <f t="shared" si="33"/>
        <v>0</v>
      </c>
      <c r="L118" s="133">
        <f t="shared" si="33"/>
        <v>0</v>
      </c>
      <c r="M118" s="133">
        <f t="shared" si="33"/>
        <v>0</v>
      </c>
      <c r="N118" s="133">
        <f t="shared" si="33"/>
        <v>0</v>
      </c>
      <c r="O118" s="133">
        <f t="shared" si="33"/>
        <v>0</v>
      </c>
      <c r="P118" s="133">
        <f t="shared" si="33"/>
        <v>0</v>
      </c>
      <c r="Q118" s="133">
        <f t="shared" si="33"/>
        <v>0</v>
      </c>
    </row>
    <row r="119" spans="2:17">
      <c r="B119" s="288"/>
      <c r="C119" s="290" t="s">
        <v>90</v>
      </c>
      <c r="D119" s="291"/>
      <c r="E119" s="292"/>
      <c r="F119" s="105">
        <f>SUM(F115:F118)</f>
        <v>0</v>
      </c>
      <c r="G119" s="13">
        <f>SUM(G115:G118)</f>
        <v>0</v>
      </c>
      <c r="H119" s="13">
        <f>SUM(H115:H118)</f>
        <v>0</v>
      </c>
      <c r="I119" s="13">
        <f t="shared" ref="I119" si="34">SUM(I115:I118)</f>
        <v>0</v>
      </c>
      <c r="J119" s="13">
        <f t="shared" ref="J119" si="35">SUM(J115:J118)</f>
        <v>0</v>
      </c>
      <c r="K119" s="13">
        <f t="shared" ref="K119" si="36">SUM(K115:K118)</f>
        <v>0</v>
      </c>
      <c r="L119" s="13">
        <f t="shared" ref="L119" si="37">SUM(L115:L118)</f>
        <v>0</v>
      </c>
      <c r="M119" s="13">
        <f t="shared" ref="M119" si="38">SUM(M115:M118)</f>
        <v>0</v>
      </c>
      <c r="N119" s="13">
        <f t="shared" ref="N119" si="39">SUM(N115:N118)</f>
        <v>0</v>
      </c>
      <c r="O119" s="13">
        <f t="shared" ref="O119" si="40">SUM(O115:O118)</f>
        <v>0</v>
      </c>
      <c r="P119" s="13">
        <f t="shared" ref="P119:Q119" si="41">SUM(P115:P118)</f>
        <v>0</v>
      </c>
      <c r="Q119" s="130">
        <f t="shared" si="41"/>
        <v>0</v>
      </c>
    </row>
    <row r="120" spans="2:17">
      <c r="Q120" s="6"/>
    </row>
    <row r="121" spans="2:17">
      <c r="B121" s="288" t="s">
        <v>18</v>
      </c>
      <c r="C121" s="289" t="s">
        <v>52</v>
      </c>
      <c r="D121" s="289"/>
      <c r="E121" s="289"/>
      <c r="F121" s="105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134">
        <v>0</v>
      </c>
      <c r="O121" s="9">
        <v>0</v>
      </c>
      <c r="P121" s="9">
        <v>0</v>
      </c>
      <c r="Q121" s="130">
        <v>0</v>
      </c>
    </row>
    <row r="122" spans="2:17">
      <c r="B122" s="288"/>
      <c r="C122" s="289" t="s">
        <v>53</v>
      </c>
      <c r="D122" s="289"/>
      <c r="E122" s="289"/>
      <c r="F122" s="105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134">
        <v>0</v>
      </c>
      <c r="O122" s="9">
        <v>0</v>
      </c>
      <c r="P122" s="9">
        <v>0</v>
      </c>
      <c r="Q122" s="130">
        <v>0</v>
      </c>
    </row>
    <row r="123" spans="2:17" ht="13.95" customHeight="1">
      <c r="B123" s="288"/>
      <c r="C123" s="293" t="s">
        <v>54</v>
      </c>
      <c r="D123" s="288" t="s">
        <v>55</v>
      </c>
      <c r="E123" s="131">
        <v>1</v>
      </c>
      <c r="F123" s="105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30"/>
    </row>
    <row r="124" spans="2:17">
      <c r="B124" s="288"/>
      <c r="C124" s="293"/>
      <c r="D124" s="288"/>
      <c r="E124" s="131">
        <v>2</v>
      </c>
      <c r="F124" s="105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30"/>
    </row>
    <row r="125" spans="2:17">
      <c r="B125" s="288"/>
      <c r="C125" s="293"/>
      <c r="D125" s="288"/>
      <c r="E125" s="131">
        <v>3</v>
      </c>
      <c r="F125" s="105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30"/>
    </row>
    <row r="126" spans="2:17">
      <c r="B126" s="288"/>
      <c r="C126" s="293"/>
      <c r="D126" s="288"/>
      <c r="E126" s="131">
        <v>4</v>
      </c>
      <c r="F126" s="105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30"/>
    </row>
    <row r="127" spans="2:17">
      <c r="B127" s="288"/>
      <c r="C127" s="293"/>
      <c r="D127" s="288" t="s">
        <v>56</v>
      </c>
      <c r="E127" s="131">
        <v>1</v>
      </c>
      <c r="F127" s="105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30"/>
    </row>
    <row r="128" spans="2:17">
      <c r="B128" s="288"/>
      <c r="C128" s="293"/>
      <c r="D128" s="288"/>
      <c r="E128" s="131">
        <v>2</v>
      </c>
      <c r="F128" s="105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30"/>
    </row>
    <row r="129" spans="2:17">
      <c r="B129" s="288"/>
      <c r="C129" s="293"/>
      <c r="D129" s="288"/>
      <c r="E129" s="131">
        <v>3</v>
      </c>
      <c r="F129" s="105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30"/>
    </row>
    <row r="130" spans="2:17">
      <c r="B130" s="288"/>
      <c r="C130" s="293"/>
      <c r="D130" s="288"/>
      <c r="E130" s="131">
        <v>4</v>
      </c>
      <c r="F130" s="105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30"/>
    </row>
    <row r="131" spans="2:17">
      <c r="B131" s="288"/>
      <c r="C131" s="293" t="s">
        <v>57</v>
      </c>
      <c r="D131" s="288" t="s">
        <v>55</v>
      </c>
      <c r="E131" s="131">
        <v>1</v>
      </c>
      <c r="F131" s="105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30"/>
    </row>
    <row r="132" spans="2:17">
      <c r="B132" s="288"/>
      <c r="C132" s="293"/>
      <c r="D132" s="288"/>
      <c r="E132" s="131">
        <v>2</v>
      </c>
      <c r="F132" s="105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30"/>
    </row>
    <row r="133" spans="2:17" ht="13.95" customHeight="1">
      <c r="B133" s="288"/>
      <c r="C133" s="293"/>
      <c r="D133" s="288"/>
      <c r="E133" s="131">
        <v>3</v>
      </c>
      <c r="F133" s="105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30"/>
    </row>
    <row r="134" spans="2:17">
      <c r="B134" s="288"/>
      <c r="C134" s="293"/>
      <c r="D134" s="288"/>
      <c r="E134" s="131">
        <v>4</v>
      </c>
      <c r="F134" s="105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30"/>
    </row>
    <row r="135" spans="2:17">
      <c r="B135" s="288"/>
      <c r="C135" s="293"/>
      <c r="D135" s="288"/>
      <c r="E135" s="131">
        <v>5</v>
      </c>
      <c r="F135" s="105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30"/>
    </row>
    <row r="136" spans="2:17">
      <c r="B136" s="288"/>
      <c r="C136" s="293"/>
      <c r="D136" s="288"/>
      <c r="E136" s="131">
        <v>6</v>
      </c>
      <c r="F136" s="105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30"/>
    </row>
    <row r="137" spans="2:17">
      <c r="B137" s="288"/>
      <c r="C137" s="293"/>
      <c r="D137" s="288" t="s">
        <v>56</v>
      </c>
      <c r="E137" s="131">
        <v>1</v>
      </c>
      <c r="F137" s="105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30"/>
    </row>
    <row r="138" spans="2:17">
      <c r="B138" s="288"/>
      <c r="C138" s="293"/>
      <c r="D138" s="288"/>
      <c r="E138" s="131">
        <v>2</v>
      </c>
      <c r="F138" s="105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30"/>
    </row>
    <row r="139" spans="2:17">
      <c r="B139" s="288"/>
      <c r="C139" s="293"/>
      <c r="D139" s="288"/>
      <c r="E139" s="131">
        <v>3</v>
      </c>
      <c r="F139" s="105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30"/>
    </row>
    <row r="140" spans="2:17">
      <c r="B140" s="288"/>
      <c r="C140" s="293"/>
      <c r="D140" s="288"/>
      <c r="E140" s="131">
        <v>4</v>
      </c>
      <c r="F140" s="105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30"/>
    </row>
    <row r="141" spans="2:17">
      <c r="B141" s="288"/>
      <c r="C141" s="293"/>
      <c r="D141" s="288"/>
      <c r="E141" s="131">
        <v>5</v>
      </c>
      <c r="F141" s="105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30"/>
    </row>
    <row r="142" spans="2:17">
      <c r="B142" s="288"/>
      <c r="C142" s="293"/>
      <c r="D142" s="288"/>
      <c r="E142" s="131">
        <v>6</v>
      </c>
      <c r="F142" s="105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30"/>
    </row>
    <row r="143" spans="2:17">
      <c r="B143" s="288"/>
      <c r="C143" s="290" t="s">
        <v>88</v>
      </c>
      <c r="D143" s="291"/>
      <c r="E143" s="292"/>
      <c r="F143" s="133">
        <f>SUM(F123:F126)</f>
        <v>0</v>
      </c>
      <c r="G143" s="133">
        <f t="shared" ref="G143:Q143" si="42">SUM(G123:G126)</f>
        <v>0</v>
      </c>
      <c r="H143" s="133">
        <f t="shared" si="42"/>
        <v>0</v>
      </c>
      <c r="I143" s="133">
        <f t="shared" si="42"/>
        <v>0</v>
      </c>
      <c r="J143" s="133">
        <f t="shared" si="42"/>
        <v>0</v>
      </c>
      <c r="K143" s="133">
        <f t="shared" si="42"/>
        <v>0</v>
      </c>
      <c r="L143" s="133">
        <f t="shared" si="42"/>
        <v>0</v>
      </c>
      <c r="M143" s="133">
        <f t="shared" si="42"/>
        <v>0</v>
      </c>
      <c r="N143" s="133">
        <f t="shared" si="42"/>
        <v>0</v>
      </c>
      <c r="O143" s="133">
        <f t="shared" si="42"/>
        <v>0</v>
      </c>
      <c r="P143" s="133">
        <f t="shared" si="42"/>
        <v>0</v>
      </c>
      <c r="Q143" s="133">
        <f t="shared" si="42"/>
        <v>0</v>
      </c>
    </row>
    <row r="144" spans="2:17">
      <c r="B144" s="288"/>
      <c r="C144" s="290" t="s">
        <v>89</v>
      </c>
      <c r="D144" s="291"/>
      <c r="E144" s="292"/>
      <c r="F144" s="133">
        <f>SUM(F127:F130)</f>
        <v>0</v>
      </c>
      <c r="G144" s="133">
        <f t="shared" ref="G144:Q144" si="43">SUM(G127:G130)</f>
        <v>0</v>
      </c>
      <c r="H144" s="133">
        <f t="shared" si="43"/>
        <v>0</v>
      </c>
      <c r="I144" s="133">
        <f t="shared" si="43"/>
        <v>0</v>
      </c>
      <c r="J144" s="133">
        <f t="shared" si="43"/>
        <v>0</v>
      </c>
      <c r="K144" s="133">
        <f t="shared" si="43"/>
        <v>0</v>
      </c>
      <c r="L144" s="133">
        <f t="shared" si="43"/>
        <v>0</v>
      </c>
      <c r="M144" s="133">
        <f t="shared" si="43"/>
        <v>0</v>
      </c>
      <c r="N144" s="133">
        <f t="shared" si="43"/>
        <v>0</v>
      </c>
      <c r="O144" s="133">
        <f t="shared" si="43"/>
        <v>0</v>
      </c>
      <c r="P144" s="133">
        <f t="shared" si="43"/>
        <v>0</v>
      </c>
      <c r="Q144" s="133">
        <f t="shared" si="43"/>
        <v>0</v>
      </c>
    </row>
    <row r="145" spans="2:17">
      <c r="B145" s="288"/>
      <c r="C145" s="290" t="s">
        <v>112</v>
      </c>
      <c r="D145" s="291"/>
      <c r="E145" s="292"/>
      <c r="F145" s="133">
        <f>SUM(F131:F136)</f>
        <v>0</v>
      </c>
      <c r="G145" s="133">
        <f t="shared" ref="G145:Q145" si="44">SUM(G131:G136)</f>
        <v>0</v>
      </c>
      <c r="H145" s="133">
        <f t="shared" si="44"/>
        <v>0</v>
      </c>
      <c r="I145" s="133">
        <f t="shared" si="44"/>
        <v>0</v>
      </c>
      <c r="J145" s="133">
        <f t="shared" si="44"/>
        <v>0</v>
      </c>
      <c r="K145" s="133">
        <f t="shared" si="44"/>
        <v>0</v>
      </c>
      <c r="L145" s="133">
        <f t="shared" si="44"/>
        <v>0</v>
      </c>
      <c r="M145" s="133">
        <f t="shared" si="44"/>
        <v>0</v>
      </c>
      <c r="N145" s="133">
        <f t="shared" si="44"/>
        <v>0</v>
      </c>
      <c r="O145" s="133">
        <f t="shared" si="44"/>
        <v>0</v>
      </c>
      <c r="P145" s="133">
        <f t="shared" si="44"/>
        <v>0</v>
      </c>
      <c r="Q145" s="133">
        <f t="shared" si="44"/>
        <v>0</v>
      </c>
    </row>
    <row r="146" spans="2:17">
      <c r="B146" s="288"/>
      <c r="C146" s="290" t="s">
        <v>113</v>
      </c>
      <c r="D146" s="291"/>
      <c r="E146" s="292"/>
      <c r="F146" s="133">
        <f>SUM(F137:F142)</f>
        <v>0</v>
      </c>
      <c r="G146" s="133">
        <f t="shared" ref="G146:Q146" si="45">SUM(G137:G142)</f>
        <v>0</v>
      </c>
      <c r="H146" s="133">
        <f t="shared" si="45"/>
        <v>0</v>
      </c>
      <c r="I146" s="133">
        <f t="shared" si="45"/>
        <v>0</v>
      </c>
      <c r="J146" s="133">
        <f t="shared" si="45"/>
        <v>0</v>
      </c>
      <c r="K146" s="133">
        <f t="shared" si="45"/>
        <v>0</v>
      </c>
      <c r="L146" s="133">
        <f t="shared" si="45"/>
        <v>0</v>
      </c>
      <c r="M146" s="133">
        <f t="shared" si="45"/>
        <v>0</v>
      </c>
      <c r="N146" s="133">
        <f t="shared" si="45"/>
        <v>0</v>
      </c>
      <c r="O146" s="133">
        <f t="shared" si="45"/>
        <v>0</v>
      </c>
      <c r="P146" s="133">
        <f t="shared" si="45"/>
        <v>0</v>
      </c>
      <c r="Q146" s="133">
        <f t="shared" si="45"/>
        <v>0</v>
      </c>
    </row>
    <row r="147" spans="2:17">
      <c r="B147" s="288"/>
      <c r="C147" s="290" t="s">
        <v>90</v>
      </c>
      <c r="D147" s="291"/>
      <c r="E147" s="292"/>
      <c r="F147" s="105">
        <f>SUM(F143:F146)</f>
        <v>0</v>
      </c>
      <c r="G147" s="13">
        <f>SUM(G143:G146)</f>
        <v>0</v>
      </c>
      <c r="H147" s="13">
        <f>SUM(H143:H146)</f>
        <v>0</v>
      </c>
      <c r="I147" s="13">
        <f t="shared" ref="I147" si="46">SUM(I143:I146)</f>
        <v>0</v>
      </c>
      <c r="J147" s="13">
        <f t="shared" ref="J147" si="47">SUM(J143:J146)</f>
        <v>0</v>
      </c>
      <c r="K147" s="13">
        <f t="shared" ref="K147" si="48">SUM(K143:K146)</f>
        <v>0</v>
      </c>
      <c r="L147" s="13">
        <f t="shared" ref="L147" si="49">SUM(L143:L146)</f>
        <v>0</v>
      </c>
      <c r="M147" s="13">
        <f t="shared" ref="M147" si="50">SUM(M143:M146)</f>
        <v>0</v>
      </c>
      <c r="N147" s="13">
        <f t="shared" ref="N147" si="51">SUM(N143:N146)</f>
        <v>0</v>
      </c>
      <c r="O147" s="13">
        <f t="shared" ref="O147" si="52">SUM(O143:O146)</f>
        <v>0</v>
      </c>
      <c r="P147" s="13">
        <f t="shared" ref="P147:Q147" si="53">SUM(P143:P146)</f>
        <v>0</v>
      </c>
      <c r="Q147" s="130">
        <f t="shared" si="53"/>
        <v>0</v>
      </c>
    </row>
    <row r="148" spans="2:17">
      <c r="Q148" s="6"/>
    </row>
    <row r="149" spans="2:17">
      <c r="B149" s="288" t="s">
        <v>19</v>
      </c>
      <c r="C149" s="289" t="s">
        <v>52</v>
      </c>
      <c r="D149" s="289"/>
      <c r="E149" s="289"/>
      <c r="F149" s="105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134">
        <v>0</v>
      </c>
      <c r="O149" s="9">
        <v>0</v>
      </c>
      <c r="P149" s="9">
        <v>0</v>
      </c>
      <c r="Q149" s="130">
        <v>0</v>
      </c>
    </row>
    <row r="150" spans="2:17">
      <c r="B150" s="288"/>
      <c r="C150" s="289" t="s">
        <v>53</v>
      </c>
      <c r="D150" s="289"/>
      <c r="E150" s="289"/>
      <c r="F150" s="105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134">
        <v>0</v>
      </c>
      <c r="O150" s="9">
        <v>0</v>
      </c>
      <c r="P150" s="9">
        <v>0</v>
      </c>
      <c r="Q150" s="130">
        <v>0</v>
      </c>
    </row>
    <row r="151" spans="2:17" ht="13.95" customHeight="1">
      <c r="B151" s="288"/>
      <c r="C151" s="293" t="s">
        <v>54</v>
      </c>
      <c r="D151" s="288" t="s">
        <v>55</v>
      </c>
      <c r="E151" s="131">
        <v>1</v>
      </c>
      <c r="F151" s="105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30"/>
    </row>
    <row r="152" spans="2:17">
      <c r="B152" s="288"/>
      <c r="C152" s="293"/>
      <c r="D152" s="288"/>
      <c r="E152" s="131">
        <v>2</v>
      </c>
      <c r="F152" s="105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30"/>
    </row>
    <row r="153" spans="2:17">
      <c r="B153" s="288"/>
      <c r="C153" s="293"/>
      <c r="D153" s="288"/>
      <c r="E153" s="131">
        <v>3</v>
      </c>
      <c r="F153" s="105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30"/>
    </row>
    <row r="154" spans="2:17">
      <c r="B154" s="288"/>
      <c r="C154" s="293"/>
      <c r="D154" s="288"/>
      <c r="E154" s="131">
        <v>4</v>
      </c>
      <c r="F154" s="105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30"/>
    </row>
    <row r="155" spans="2:17">
      <c r="B155" s="288"/>
      <c r="C155" s="293"/>
      <c r="D155" s="288" t="s">
        <v>56</v>
      </c>
      <c r="E155" s="131">
        <v>1</v>
      </c>
      <c r="F155" s="105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30"/>
    </row>
    <row r="156" spans="2:17">
      <c r="B156" s="288"/>
      <c r="C156" s="293"/>
      <c r="D156" s="288"/>
      <c r="E156" s="131">
        <v>2</v>
      </c>
      <c r="F156" s="105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30"/>
    </row>
    <row r="157" spans="2:17">
      <c r="B157" s="288"/>
      <c r="C157" s="293"/>
      <c r="D157" s="288"/>
      <c r="E157" s="131">
        <v>3</v>
      </c>
      <c r="F157" s="105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30"/>
    </row>
    <row r="158" spans="2:17">
      <c r="B158" s="288"/>
      <c r="C158" s="293"/>
      <c r="D158" s="288"/>
      <c r="E158" s="131">
        <v>4</v>
      </c>
      <c r="F158" s="105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30"/>
    </row>
    <row r="159" spans="2:17">
      <c r="B159" s="288"/>
      <c r="C159" s="293" t="s">
        <v>57</v>
      </c>
      <c r="D159" s="288" t="s">
        <v>55</v>
      </c>
      <c r="E159" s="131">
        <v>1</v>
      </c>
      <c r="F159" s="105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30"/>
    </row>
    <row r="160" spans="2:17">
      <c r="B160" s="288"/>
      <c r="C160" s="293"/>
      <c r="D160" s="288"/>
      <c r="E160" s="131">
        <v>2</v>
      </c>
      <c r="F160" s="105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30"/>
    </row>
    <row r="161" spans="2:17" ht="13.95" customHeight="1">
      <c r="B161" s="288"/>
      <c r="C161" s="293"/>
      <c r="D161" s="288"/>
      <c r="E161" s="131">
        <v>3</v>
      </c>
      <c r="F161" s="105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30"/>
    </row>
    <row r="162" spans="2:17">
      <c r="B162" s="288"/>
      <c r="C162" s="293"/>
      <c r="D162" s="288"/>
      <c r="E162" s="131">
        <v>4</v>
      </c>
      <c r="F162" s="105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30"/>
    </row>
    <row r="163" spans="2:17">
      <c r="B163" s="288"/>
      <c r="C163" s="293"/>
      <c r="D163" s="288"/>
      <c r="E163" s="131">
        <v>5</v>
      </c>
      <c r="F163" s="105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30"/>
    </row>
    <row r="164" spans="2:17">
      <c r="B164" s="288"/>
      <c r="C164" s="293"/>
      <c r="D164" s="288"/>
      <c r="E164" s="131">
        <v>6</v>
      </c>
      <c r="F164" s="105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30"/>
    </row>
    <row r="165" spans="2:17">
      <c r="B165" s="288"/>
      <c r="C165" s="293"/>
      <c r="D165" s="288" t="s">
        <v>56</v>
      </c>
      <c r="E165" s="131">
        <v>1</v>
      </c>
      <c r="F165" s="105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30"/>
    </row>
    <row r="166" spans="2:17">
      <c r="B166" s="288"/>
      <c r="C166" s="293"/>
      <c r="D166" s="288"/>
      <c r="E166" s="131">
        <v>2</v>
      </c>
      <c r="F166" s="105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30"/>
    </row>
    <row r="167" spans="2:17">
      <c r="B167" s="288"/>
      <c r="C167" s="293"/>
      <c r="D167" s="288"/>
      <c r="E167" s="131">
        <v>3</v>
      </c>
      <c r="F167" s="105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30"/>
    </row>
    <row r="168" spans="2:17">
      <c r="B168" s="288"/>
      <c r="C168" s="293"/>
      <c r="D168" s="288"/>
      <c r="E168" s="131">
        <v>4</v>
      </c>
      <c r="F168" s="105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30"/>
    </row>
    <row r="169" spans="2:17">
      <c r="B169" s="288"/>
      <c r="C169" s="293"/>
      <c r="D169" s="288"/>
      <c r="E169" s="131">
        <v>5</v>
      </c>
      <c r="F169" s="105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30"/>
    </row>
    <row r="170" spans="2:17">
      <c r="B170" s="288"/>
      <c r="C170" s="293"/>
      <c r="D170" s="288"/>
      <c r="E170" s="131">
        <v>6</v>
      </c>
      <c r="F170" s="105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30"/>
    </row>
    <row r="171" spans="2:17">
      <c r="B171" s="288"/>
      <c r="C171" s="290" t="s">
        <v>88</v>
      </c>
      <c r="D171" s="291"/>
      <c r="E171" s="292"/>
      <c r="F171" s="133">
        <f>SUM(F151:F154)</f>
        <v>0</v>
      </c>
      <c r="G171" s="133">
        <f t="shared" ref="G171:Q171" si="54">SUM(G151:G154)</f>
        <v>0</v>
      </c>
      <c r="H171" s="133">
        <f t="shared" si="54"/>
        <v>0</v>
      </c>
      <c r="I171" s="133">
        <f t="shared" si="54"/>
        <v>0</v>
      </c>
      <c r="J171" s="133">
        <f t="shared" si="54"/>
        <v>0</v>
      </c>
      <c r="K171" s="133">
        <f t="shared" si="54"/>
        <v>0</v>
      </c>
      <c r="L171" s="133">
        <f t="shared" si="54"/>
        <v>0</v>
      </c>
      <c r="M171" s="133">
        <f t="shared" si="54"/>
        <v>0</v>
      </c>
      <c r="N171" s="133">
        <f t="shared" si="54"/>
        <v>0</v>
      </c>
      <c r="O171" s="133">
        <f t="shared" si="54"/>
        <v>0</v>
      </c>
      <c r="P171" s="133">
        <f t="shared" si="54"/>
        <v>0</v>
      </c>
      <c r="Q171" s="133">
        <f t="shared" si="54"/>
        <v>0</v>
      </c>
    </row>
    <row r="172" spans="2:17">
      <c r="B172" s="288"/>
      <c r="C172" s="290" t="s">
        <v>89</v>
      </c>
      <c r="D172" s="291"/>
      <c r="E172" s="292"/>
      <c r="F172" s="133">
        <f>SUM(F155:F158)</f>
        <v>0</v>
      </c>
      <c r="G172" s="133">
        <f t="shared" ref="G172:Q172" si="55">SUM(G155:G158)</f>
        <v>0</v>
      </c>
      <c r="H172" s="133">
        <f t="shared" si="55"/>
        <v>0</v>
      </c>
      <c r="I172" s="133">
        <f t="shared" si="55"/>
        <v>0</v>
      </c>
      <c r="J172" s="133">
        <f t="shared" si="55"/>
        <v>0</v>
      </c>
      <c r="K172" s="133">
        <f t="shared" si="55"/>
        <v>0</v>
      </c>
      <c r="L172" s="133">
        <f t="shared" si="55"/>
        <v>0</v>
      </c>
      <c r="M172" s="133">
        <f t="shared" si="55"/>
        <v>0</v>
      </c>
      <c r="N172" s="133">
        <f t="shared" si="55"/>
        <v>0</v>
      </c>
      <c r="O172" s="133">
        <f t="shared" si="55"/>
        <v>0</v>
      </c>
      <c r="P172" s="133">
        <f t="shared" si="55"/>
        <v>0</v>
      </c>
      <c r="Q172" s="133">
        <f t="shared" si="55"/>
        <v>0</v>
      </c>
    </row>
    <row r="173" spans="2:17">
      <c r="B173" s="288"/>
      <c r="C173" s="290" t="s">
        <v>112</v>
      </c>
      <c r="D173" s="291"/>
      <c r="E173" s="292"/>
      <c r="F173" s="133">
        <f>SUM(F159:F164)</f>
        <v>0</v>
      </c>
      <c r="G173" s="133">
        <f t="shared" ref="G173:Q173" si="56">SUM(G159:G164)</f>
        <v>0</v>
      </c>
      <c r="H173" s="133">
        <f t="shared" si="56"/>
        <v>0</v>
      </c>
      <c r="I173" s="133">
        <f t="shared" si="56"/>
        <v>0</v>
      </c>
      <c r="J173" s="133">
        <f t="shared" si="56"/>
        <v>0</v>
      </c>
      <c r="K173" s="133">
        <f t="shared" si="56"/>
        <v>0</v>
      </c>
      <c r="L173" s="133">
        <f t="shared" si="56"/>
        <v>0</v>
      </c>
      <c r="M173" s="133">
        <f t="shared" si="56"/>
        <v>0</v>
      </c>
      <c r="N173" s="133">
        <f t="shared" si="56"/>
        <v>0</v>
      </c>
      <c r="O173" s="133">
        <f t="shared" si="56"/>
        <v>0</v>
      </c>
      <c r="P173" s="133">
        <f t="shared" si="56"/>
        <v>0</v>
      </c>
      <c r="Q173" s="133">
        <f t="shared" si="56"/>
        <v>0</v>
      </c>
    </row>
    <row r="174" spans="2:17">
      <c r="B174" s="288"/>
      <c r="C174" s="290" t="s">
        <v>113</v>
      </c>
      <c r="D174" s="291"/>
      <c r="E174" s="292"/>
      <c r="F174" s="133">
        <f>SUM(F165:F170)</f>
        <v>0</v>
      </c>
      <c r="G174" s="133">
        <f t="shared" ref="G174:Q174" si="57">SUM(G165:G170)</f>
        <v>0</v>
      </c>
      <c r="H174" s="133">
        <f t="shared" si="57"/>
        <v>0</v>
      </c>
      <c r="I174" s="133">
        <f t="shared" si="57"/>
        <v>0</v>
      </c>
      <c r="J174" s="133">
        <f t="shared" si="57"/>
        <v>0</v>
      </c>
      <c r="K174" s="133">
        <f t="shared" si="57"/>
        <v>0</v>
      </c>
      <c r="L174" s="133">
        <f t="shared" si="57"/>
        <v>0</v>
      </c>
      <c r="M174" s="133">
        <f t="shared" si="57"/>
        <v>0</v>
      </c>
      <c r="N174" s="133">
        <f t="shared" si="57"/>
        <v>0</v>
      </c>
      <c r="O174" s="133">
        <f t="shared" si="57"/>
        <v>0</v>
      </c>
      <c r="P174" s="133">
        <f t="shared" si="57"/>
        <v>0</v>
      </c>
      <c r="Q174" s="133">
        <f t="shared" si="57"/>
        <v>0</v>
      </c>
    </row>
    <row r="175" spans="2:17">
      <c r="B175" s="288"/>
      <c r="C175" s="290" t="s">
        <v>90</v>
      </c>
      <c r="D175" s="291"/>
      <c r="E175" s="292"/>
      <c r="F175" s="105">
        <f>SUM(F171:F174)</f>
        <v>0</v>
      </c>
      <c r="G175" s="13">
        <f>SUM(G171:G174)</f>
        <v>0</v>
      </c>
      <c r="H175" s="13">
        <f>SUM(H171:H174)</f>
        <v>0</v>
      </c>
      <c r="I175" s="13">
        <f t="shared" ref="I175" si="58">SUM(I171:I174)</f>
        <v>0</v>
      </c>
      <c r="J175" s="13">
        <f t="shared" ref="J175" si="59">SUM(J171:J174)</f>
        <v>0</v>
      </c>
      <c r="K175" s="13">
        <f t="shared" ref="K175" si="60">SUM(K171:K174)</f>
        <v>0</v>
      </c>
      <c r="L175" s="13">
        <f t="shared" ref="L175" si="61">SUM(L171:L174)</f>
        <v>0</v>
      </c>
      <c r="M175" s="13">
        <f t="shared" ref="M175" si="62">SUM(M171:M174)</f>
        <v>0</v>
      </c>
      <c r="N175" s="13">
        <f t="shared" ref="N175" si="63">SUM(N171:N174)</f>
        <v>0</v>
      </c>
      <c r="O175" s="13">
        <f t="shared" ref="O175" si="64">SUM(O171:O174)</f>
        <v>0</v>
      </c>
      <c r="P175" s="13">
        <f t="shared" ref="P175:Q175" si="65">SUM(P171:P174)</f>
        <v>0</v>
      </c>
      <c r="Q175" s="130">
        <f t="shared" si="65"/>
        <v>0</v>
      </c>
    </row>
  </sheetData>
  <mergeCells count="84">
    <mergeCell ref="C151:C158"/>
    <mergeCell ref="D155:D158"/>
    <mergeCell ref="D67:D70"/>
    <mergeCell ref="D81:D86"/>
    <mergeCell ref="D95:D98"/>
    <mergeCell ref="C94:E94"/>
    <mergeCell ref="C67:C74"/>
    <mergeCell ref="D71:D74"/>
    <mergeCell ref="D11:D14"/>
    <mergeCell ref="D39:D42"/>
    <mergeCell ref="C38:E38"/>
    <mergeCell ref="D15:D18"/>
    <mergeCell ref="C11:C18"/>
    <mergeCell ref="B121:B147"/>
    <mergeCell ref="C149:E149"/>
    <mergeCell ref="B149:B175"/>
    <mergeCell ref="C121:E121"/>
    <mergeCell ref="C122:E122"/>
    <mergeCell ref="C143:E143"/>
    <mergeCell ref="C144:E144"/>
    <mergeCell ref="C145:E145"/>
    <mergeCell ref="C146:E146"/>
    <mergeCell ref="C147:E147"/>
    <mergeCell ref="C171:E171"/>
    <mergeCell ref="C172:E172"/>
    <mergeCell ref="C173:E173"/>
    <mergeCell ref="C174:E174"/>
    <mergeCell ref="D123:D126"/>
    <mergeCell ref="D137:D142"/>
    <mergeCell ref="C175:E175"/>
    <mergeCell ref="D165:D170"/>
    <mergeCell ref="C75:C86"/>
    <mergeCell ref="D75:D80"/>
    <mergeCell ref="C95:C102"/>
    <mergeCell ref="D99:D102"/>
    <mergeCell ref="C103:C114"/>
    <mergeCell ref="D103:D108"/>
    <mergeCell ref="C159:C170"/>
    <mergeCell ref="D159:D164"/>
    <mergeCell ref="D151:D154"/>
    <mergeCell ref="C150:E150"/>
    <mergeCell ref="C123:C130"/>
    <mergeCell ref="D127:D130"/>
    <mergeCell ref="C131:C142"/>
    <mergeCell ref="D131:D136"/>
    <mergeCell ref="B65:B91"/>
    <mergeCell ref="C93:E93"/>
    <mergeCell ref="B93:B119"/>
    <mergeCell ref="C65:E65"/>
    <mergeCell ref="C66:E66"/>
    <mergeCell ref="C87:E87"/>
    <mergeCell ref="C88:E88"/>
    <mergeCell ref="C89:E89"/>
    <mergeCell ref="C90:E90"/>
    <mergeCell ref="C91:E91"/>
    <mergeCell ref="C115:E115"/>
    <mergeCell ref="C116:E116"/>
    <mergeCell ref="C117:E117"/>
    <mergeCell ref="C118:E118"/>
    <mergeCell ref="C119:E119"/>
    <mergeCell ref="D109:D114"/>
    <mergeCell ref="D53:D58"/>
    <mergeCell ref="D19:D24"/>
    <mergeCell ref="C19:C30"/>
    <mergeCell ref="D25:D30"/>
    <mergeCell ref="D43:D46"/>
    <mergeCell ref="C47:C58"/>
    <mergeCell ref="D47:D52"/>
    <mergeCell ref="B9:B35"/>
    <mergeCell ref="C37:E37"/>
    <mergeCell ref="B37:B63"/>
    <mergeCell ref="C9:E9"/>
    <mergeCell ref="C10:E10"/>
    <mergeCell ref="C31:E31"/>
    <mergeCell ref="C32:E32"/>
    <mergeCell ref="C33:E33"/>
    <mergeCell ref="C34:E34"/>
    <mergeCell ref="C35:E35"/>
    <mergeCell ref="C59:E59"/>
    <mergeCell ref="C60:E60"/>
    <mergeCell ref="C61:E61"/>
    <mergeCell ref="C62:E62"/>
    <mergeCell ref="C63:E63"/>
    <mergeCell ref="C39:C4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AG241"/>
  <sheetViews>
    <sheetView showGridLines="0" workbookViewId="0">
      <pane xSplit="4" ySplit="4" topLeftCell="M206" activePane="bottomRight" state="frozen"/>
      <selection activeCell="P15" sqref="P15"/>
      <selection pane="topRight" activeCell="P15" sqref="P15"/>
      <selection pane="bottomLeft" activeCell="P15" sqref="P15"/>
      <selection pane="bottomRight" activeCell="C232" sqref="C232"/>
    </sheetView>
  </sheetViews>
  <sheetFormatPr baseColWidth="10" defaultColWidth="10.77734375" defaultRowHeight="14.4"/>
  <cols>
    <col min="1" max="1" width="10.77734375" style="3"/>
    <col min="2" max="2" width="24.109375" style="3" customWidth="1"/>
    <col min="3" max="3" width="23.88671875" style="3" customWidth="1"/>
    <col min="4" max="4" width="5" style="6" customWidth="1"/>
    <col min="5" max="28" width="5.6640625" style="6" customWidth="1"/>
    <col min="29" max="30" width="7" style="6" customWidth="1"/>
    <col min="31" max="31" width="8.44140625" style="6" customWidth="1"/>
    <col min="32" max="33" width="10.77734375" style="6"/>
    <col min="34" max="16384" width="10.77734375" style="3"/>
  </cols>
  <sheetData>
    <row r="1" spans="1:33" hidden="1">
      <c r="A1" s="3" t="str">
        <f ca="1">RIGHT(CELL("NomFichier",NomFeuilleCumulJoueur),LEN(CELL("NomFichier",NomFeuilleCumulJoueur))-SEARCH("]",CELL("NomFichier",NomFeuilleCumulJoueur)))</f>
        <v>Cumul Joueur</v>
      </c>
      <c r="B1" s="3">
        <f>COUNTA(B5:B4199)</f>
        <v>0</v>
      </c>
    </row>
    <row r="3" spans="1:33">
      <c r="B3" s="4"/>
      <c r="C3" s="4"/>
      <c r="D3" s="4"/>
      <c r="E3" s="294" t="s">
        <v>14</v>
      </c>
      <c r="F3" s="294"/>
      <c r="G3" s="294"/>
      <c r="H3" s="294"/>
      <c r="I3" s="294" t="s">
        <v>15</v>
      </c>
      <c r="J3" s="294"/>
      <c r="K3" s="294"/>
      <c r="L3" s="294"/>
      <c r="M3" s="294" t="s">
        <v>16</v>
      </c>
      <c r="N3" s="294"/>
      <c r="O3" s="294"/>
      <c r="P3" s="294"/>
      <c r="Q3" s="294" t="s">
        <v>17</v>
      </c>
      <c r="R3" s="294"/>
      <c r="S3" s="294"/>
      <c r="T3" s="294"/>
      <c r="U3" s="294" t="s">
        <v>18</v>
      </c>
      <c r="V3" s="294"/>
      <c r="W3" s="294"/>
      <c r="X3" s="294"/>
      <c r="Y3" s="294" t="s">
        <v>19</v>
      </c>
      <c r="Z3" s="294"/>
      <c r="AA3" s="294"/>
      <c r="AB3" s="294"/>
    </row>
    <row r="4" spans="1:33" s="11" customFormat="1" ht="46.95" customHeight="1">
      <c r="B4" s="12" t="s">
        <v>2</v>
      </c>
      <c r="C4" s="12" t="s">
        <v>3</v>
      </c>
      <c r="D4" s="12" t="s">
        <v>5</v>
      </c>
      <c r="E4" s="12" t="s">
        <v>63</v>
      </c>
      <c r="F4" s="12" t="s">
        <v>59</v>
      </c>
      <c r="G4" s="12" t="s">
        <v>64</v>
      </c>
      <c r="H4" s="12" t="s">
        <v>58</v>
      </c>
      <c r="I4" s="12" t="s">
        <v>63</v>
      </c>
      <c r="J4" s="12" t="s">
        <v>59</v>
      </c>
      <c r="K4" s="12" t="s">
        <v>64</v>
      </c>
      <c r="L4" s="12" t="s">
        <v>58</v>
      </c>
      <c r="M4" s="12" t="s">
        <v>63</v>
      </c>
      <c r="N4" s="12" t="s">
        <v>59</v>
      </c>
      <c r="O4" s="12" t="s">
        <v>64</v>
      </c>
      <c r="P4" s="12" t="s">
        <v>58</v>
      </c>
      <c r="Q4" s="12" t="s">
        <v>63</v>
      </c>
      <c r="R4" s="12" t="s">
        <v>59</v>
      </c>
      <c r="S4" s="12" t="s">
        <v>64</v>
      </c>
      <c r="T4" s="12" t="s">
        <v>58</v>
      </c>
      <c r="U4" s="12" t="s">
        <v>63</v>
      </c>
      <c r="V4" s="12" t="s">
        <v>59</v>
      </c>
      <c r="W4" s="12" t="s">
        <v>64</v>
      </c>
      <c r="X4" s="12" t="s">
        <v>58</v>
      </c>
      <c r="Y4" s="12" t="s">
        <v>63</v>
      </c>
      <c r="Z4" s="12" t="s">
        <v>59</v>
      </c>
      <c r="AA4" s="12" t="s">
        <v>64</v>
      </c>
      <c r="AB4" s="12" t="s">
        <v>58</v>
      </c>
      <c r="AC4" s="12" t="s">
        <v>60</v>
      </c>
      <c r="AD4" s="12" t="s">
        <v>61</v>
      </c>
      <c r="AE4" s="12" t="s">
        <v>62</v>
      </c>
      <c r="AF4" s="255"/>
      <c r="AG4" s="255"/>
    </row>
    <row r="5" spans="1:33">
      <c r="B5" s="227"/>
      <c r="C5" s="227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</row>
    <row r="6" spans="1:33">
      <c r="B6" s="227"/>
      <c r="C6" s="227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</row>
    <row r="7" spans="1:33">
      <c r="B7" s="227"/>
      <c r="C7" s="227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</row>
    <row r="8" spans="1:33">
      <c r="B8" s="227"/>
      <c r="C8" s="227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</row>
    <row r="9" spans="1:33">
      <c r="B9" s="227"/>
      <c r="C9" s="227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</row>
    <row r="10" spans="1:33">
      <c r="B10" s="227"/>
      <c r="C10" s="227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</row>
    <row r="11" spans="1:33">
      <c r="B11" s="227"/>
      <c r="C11" s="227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</row>
    <row r="12" spans="1:33">
      <c r="B12" s="227"/>
      <c r="C12" s="227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</row>
    <row r="13" spans="1:33">
      <c r="B13" s="227"/>
      <c r="C13" s="227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</row>
    <row r="14" spans="1:33">
      <c r="B14" s="227"/>
      <c r="C14" s="227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</row>
    <row r="15" spans="1:33">
      <c r="B15" s="227"/>
      <c r="C15" s="227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</row>
    <row r="16" spans="1:33">
      <c r="B16" s="227"/>
      <c r="C16" s="227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</row>
    <row r="17" spans="2:31">
      <c r="B17" s="227"/>
      <c r="C17" s="227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</row>
    <row r="18" spans="2:31">
      <c r="B18" s="227"/>
      <c r="C18" s="227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</row>
    <row r="19" spans="2:31">
      <c r="B19" s="227"/>
      <c r="C19" s="227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</row>
    <row r="20" spans="2:31">
      <c r="B20" s="227"/>
      <c r="C20" s="227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</row>
    <row r="21" spans="2:31">
      <c r="B21" s="227"/>
      <c r="C21" s="227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</row>
    <row r="22" spans="2:31">
      <c r="B22" s="227"/>
      <c r="C22" s="227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</row>
    <row r="23" spans="2:31">
      <c r="B23" s="227"/>
      <c r="C23" s="227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</row>
    <row r="24" spans="2:31">
      <c r="B24" s="227"/>
      <c r="C24" s="227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</row>
    <row r="25" spans="2:31">
      <c r="B25" s="227"/>
      <c r="C25" s="227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</row>
    <row r="26" spans="2:31">
      <c r="B26" s="227"/>
      <c r="C26" s="227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</row>
    <row r="27" spans="2:31">
      <c r="B27" s="227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</row>
    <row r="28" spans="2:31">
      <c r="B28" s="227"/>
      <c r="C28" s="227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</row>
    <row r="29" spans="2:31">
      <c r="B29" s="227"/>
      <c r="C29" s="227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</row>
    <row r="30" spans="2:31">
      <c r="B30" s="227"/>
      <c r="C30" s="227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</row>
    <row r="31" spans="2:31">
      <c r="B31" s="227"/>
      <c r="C31" s="227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</row>
    <row r="32" spans="2:31">
      <c r="B32" s="227"/>
      <c r="C32" s="227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</row>
    <row r="33" spans="2:31">
      <c r="B33" s="227"/>
      <c r="C33" s="227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</row>
    <row r="34" spans="2:31">
      <c r="B34" s="227"/>
      <c r="C34" s="227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</row>
    <row r="35" spans="2:31">
      <c r="B35" s="227"/>
      <c r="C35" s="227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</row>
    <row r="36" spans="2:31">
      <c r="B36" s="227"/>
      <c r="C36" s="227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</row>
    <row r="37" spans="2:31">
      <c r="B37" s="227"/>
      <c r="C37" s="227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</row>
    <row r="38" spans="2:31">
      <c r="B38" s="227"/>
      <c r="C38" s="227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</row>
    <row r="39" spans="2:31">
      <c r="B39" s="227"/>
      <c r="C39" s="227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</row>
    <row r="40" spans="2:31">
      <c r="B40" s="227"/>
      <c r="C40" s="227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</row>
    <row r="41" spans="2:31">
      <c r="B41" s="227"/>
      <c r="C41" s="227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</row>
    <row r="42" spans="2:31">
      <c r="B42" s="227"/>
      <c r="C42" s="227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</row>
    <row r="43" spans="2:31">
      <c r="B43" s="227"/>
      <c r="C43" s="227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</row>
    <row r="44" spans="2:31">
      <c r="B44" s="227"/>
      <c r="C44" s="227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</row>
    <row r="45" spans="2:31">
      <c r="B45" s="227"/>
      <c r="C45" s="227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</row>
    <row r="46" spans="2:31">
      <c r="B46" s="227"/>
      <c r="C46" s="227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</row>
    <row r="47" spans="2:31">
      <c r="B47" s="227"/>
      <c r="C47" s="227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</row>
    <row r="48" spans="2:31">
      <c r="B48" s="227"/>
      <c r="C48" s="227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</row>
    <row r="49" spans="2:31">
      <c r="B49" s="227"/>
      <c r="C49" s="227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</row>
    <row r="50" spans="2:31">
      <c r="B50" s="227"/>
      <c r="C50" s="227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</row>
    <row r="51" spans="2:31">
      <c r="B51" s="227"/>
      <c r="C51" s="227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</row>
    <row r="52" spans="2:31">
      <c r="B52" s="227"/>
      <c r="C52" s="227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</row>
    <row r="53" spans="2:31">
      <c r="B53" s="227"/>
      <c r="C53" s="227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</row>
    <row r="54" spans="2:31">
      <c r="B54" s="227"/>
      <c r="C54" s="227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</row>
    <row r="55" spans="2:31">
      <c r="B55" s="227"/>
      <c r="C55" s="227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</row>
    <row r="56" spans="2:31">
      <c r="B56" s="227"/>
      <c r="C56" s="227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</row>
    <row r="57" spans="2:31">
      <c r="B57" s="227"/>
      <c r="C57" s="227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</row>
    <row r="58" spans="2:31">
      <c r="B58" s="227"/>
      <c r="C58" s="227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</row>
    <row r="59" spans="2:31">
      <c r="B59" s="227"/>
      <c r="C59" s="227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</row>
    <row r="60" spans="2:31">
      <c r="B60" s="227"/>
      <c r="C60" s="227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</row>
    <row r="61" spans="2:31">
      <c r="B61" s="227"/>
      <c r="C61" s="227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</row>
    <row r="62" spans="2:31">
      <c r="B62" s="227"/>
      <c r="C62" s="227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</row>
    <row r="63" spans="2:31">
      <c r="B63" s="227"/>
      <c r="C63" s="227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</row>
    <row r="64" spans="2:31">
      <c r="B64" s="227"/>
      <c r="C64" s="227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</row>
    <row r="65" spans="2:31">
      <c r="B65" s="227"/>
      <c r="C65" s="227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</row>
    <row r="66" spans="2:31">
      <c r="B66" s="227"/>
      <c r="C66" s="227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</row>
    <row r="67" spans="2:31">
      <c r="B67" s="227"/>
      <c r="C67" s="227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</row>
    <row r="68" spans="2:31">
      <c r="B68" s="227"/>
      <c r="C68" s="227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</row>
    <row r="69" spans="2:31">
      <c r="B69" s="227"/>
      <c r="C69" s="227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</row>
    <row r="70" spans="2:31">
      <c r="B70" s="227"/>
      <c r="C70" s="227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</row>
    <row r="71" spans="2:31">
      <c r="B71" s="227"/>
      <c r="C71" s="227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</row>
    <row r="72" spans="2:31">
      <c r="B72" s="227"/>
      <c r="C72" s="227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</row>
    <row r="73" spans="2:31">
      <c r="B73" s="227"/>
      <c r="C73" s="227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</row>
    <row r="74" spans="2:31">
      <c r="B74" s="227"/>
      <c r="C74" s="227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</row>
    <row r="75" spans="2:31">
      <c r="B75" s="227"/>
      <c r="C75" s="227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</row>
    <row r="76" spans="2:31">
      <c r="B76" s="227"/>
      <c r="C76" s="227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</row>
    <row r="77" spans="2:31">
      <c r="B77" s="227"/>
      <c r="C77" s="227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</row>
    <row r="78" spans="2:31">
      <c r="B78" s="227"/>
      <c r="C78" s="227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</row>
    <row r="79" spans="2:31">
      <c r="B79" s="227"/>
      <c r="C79" s="227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</row>
    <row r="80" spans="2:31">
      <c r="B80" s="227"/>
      <c r="C80" s="227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</row>
    <row r="81" spans="2:31">
      <c r="B81" s="227"/>
      <c r="C81" s="227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</row>
    <row r="82" spans="2:31">
      <c r="B82" s="227"/>
      <c r="C82" s="227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</row>
    <row r="83" spans="2:31">
      <c r="B83" s="227"/>
      <c r="C83" s="227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</row>
    <row r="84" spans="2:31">
      <c r="B84" s="227"/>
      <c r="C84" s="227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</row>
    <row r="85" spans="2:31">
      <c r="B85" s="227"/>
      <c r="C85" s="227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</row>
    <row r="86" spans="2:31">
      <c r="B86" s="227"/>
      <c r="C86" s="227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</row>
    <row r="87" spans="2:31">
      <c r="B87" s="227"/>
      <c r="C87" s="227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</row>
    <row r="88" spans="2:31">
      <c r="B88" s="227"/>
      <c r="C88" s="227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</row>
    <row r="89" spans="2:31">
      <c r="B89" s="227"/>
      <c r="C89" s="227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</row>
    <row r="90" spans="2:31">
      <c r="B90" s="227"/>
      <c r="C90" s="227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</row>
    <row r="91" spans="2:31">
      <c r="B91" s="227"/>
      <c r="C91" s="227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</row>
    <row r="92" spans="2:31">
      <c r="B92" s="227"/>
      <c r="C92" s="227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</row>
    <row r="93" spans="2:31">
      <c r="B93" s="227"/>
      <c r="C93" s="227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</row>
    <row r="94" spans="2:31">
      <c r="B94" s="227"/>
      <c r="C94" s="227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</row>
    <row r="95" spans="2:31">
      <c r="B95" s="227"/>
      <c r="C95" s="227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</row>
    <row r="96" spans="2:31">
      <c r="B96" s="227"/>
      <c r="C96" s="227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</row>
    <row r="97" spans="2:31">
      <c r="B97" s="227"/>
      <c r="C97" s="227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</row>
    <row r="98" spans="2:31">
      <c r="B98" s="227"/>
      <c r="C98" s="227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</row>
    <row r="99" spans="2:31">
      <c r="B99" s="227"/>
      <c r="C99" s="227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</row>
    <row r="100" spans="2:31">
      <c r="B100" s="227"/>
      <c r="C100" s="227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</row>
    <row r="101" spans="2:31">
      <c r="B101" s="227"/>
      <c r="C101" s="227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</row>
    <row r="102" spans="2:31">
      <c r="B102" s="227"/>
      <c r="C102" s="227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</row>
    <row r="103" spans="2:31">
      <c r="B103" s="227"/>
      <c r="C103" s="227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</row>
    <row r="104" spans="2:31">
      <c r="B104" s="227"/>
      <c r="C104" s="227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</row>
    <row r="105" spans="2:31">
      <c r="B105" s="227"/>
      <c r="C105" s="227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</row>
    <row r="106" spans="2:31">
      <c r="B106" s="227"/>
      <c r="C106" s="227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</row>
    <row r="107" spans="2:31">
      <c r="B107" s="227"/>
      <c r="C107" s="227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</row>
    <row r="108" spans="2:31">
      <c r="B108" s="227"/>
      <c r="C108" s="227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</row>
    <row r="109" spans="2:31">
      <c r="B109" s="227"/>
      <c r="C109" s="227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</row>
    <row r="110" spans="2:31">
      <c r="B110" s="227"/>
      <c r="C110" s="227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</row>
    <row r="111" spans="2:31">
      <c r="B111" s="227"/>
      <c r="C111" s="227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</row>
    <row r="112" spans="2:31">
      <c r="B112" s="227"/>
      <c r="C112" s="227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</row>
    <row r="113" spans="2:31">
      <c r="B113" s="227"/>
      <c r="C113" s="227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</row>
    <row r="114" spans="2:31">
      <c r="B114" s="227"/>
      <c r="C114" s="227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</row>
    <row r="115" spans="2:31">
      <c r="B115" s="227"/>
      <c r="C115" s="227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</row>
    <row r="116" spans="2:31">
      <c r="B116" s="227"/>
      <c r="C116" s="227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</row>
    <row r="117" spans="2:31">
      <c r="B117" s="227"/>
      <c r="C117" s="227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</row>
    <row r="118" spans="2:31">
      <c r="B118" s="227"/>
      <c r="C118" s="227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</row>
    <row r="119" spans="2:31">
      <c r="B119" s="227"/>
      <c r="C119" s="227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</row>
    <row r="120" spans="2:31">
      <c r="B120" s="227"/>
      <c r="C120" s="227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</row>
    <row r="121" spans="2:31">
      <c r="B121" s="227"/>
      <c r="C121" s="227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</row>
    <row r="122" spans="2:31">
      <c r="B122" s="227"/>
      <c r="C122" s="227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</row>
    <row r="123" spans="2:31">
      <c r="B123" s="227"/>
      <c r="C123" s="227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</row>
    <row r="124" spans="2:31">
      <c r="B124" s="227"/>
      <c r="C124" s="227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</row>
    <row r="125" spans="2:31">
      <c r="B125" s="227"/>
      <c r="C125" s="227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</row>
    <row r="126" spans="2:31">
      <c r="B126" s="227"/>
      <c r="C126" s="227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</row>
    <row r="127" spans="2:31">
      <c r="B127" s="227"/>
      <c r="C127" s="227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</row>
    <row r="128" spans="2:31">
      <c r="B128" s="227"/>
      <c r="C128" s="227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</row>
    <row r="129" spans="2:31">
      <c r="B129" s="227"/>
      <c r="C129" s="227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</row>
    <row r="130" spans="2:31">
      <c r="B130" s="227"/>
      <c r="C130" s="227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</row>
    <row r="131" spans="2:31">
      <c r="B131" s="227"/>
      <c r="C131" s="227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</row>
    <row r="132" spans="2:31">
      <c r="B132" s="227"/>
      <c r="C132" s="227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</row>
    <row r="133" spans="2:31">
      <c r="B133" s="227"/>
      <c r="C133" s="227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</row>
    <row r="134" spans="2:31">
      <c r="B134" s="227"/>
      <c r="C134" s="227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</row>
    <row r="135" spans="2:31">
      <c r="B135" s="227"/>
      <c r="C135" s="227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</row>
    <row r="136" spans="2:31">
      <c r="B136" s="227"/>
      <c r="C136" s="227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</row>
    <row r="137" spans="2:31">
      <c r="B137" s="227"/>
      <c r="C137" s="227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</row>
    <row r="138" spans="2:31">
      <c r="B138" s="227"/>
      <c r="C138" s="227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</row>
    <row r="139" spans="2:31">
      <c r="B139" s="227"/>
      <c r="C139" s="227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</row>
    <row r="140" spans="2:31">
      <c r="B140" s="227"/>
      <c r="C140" s="227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</row>
    <row r="141" spans="2:31">
      <c r="B141" s="227"/>
      <c r="C141" s="227"/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</row>
    <row r="142" spans="2:31">
      <c r="B142" s="227"/>
      <c r="C142" s="227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</row>
    <row r="143" spans="2:31">
      <c r="B143" s="227"/>
      <c r="C143" s="227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</row>
    <row r="144" spans="2:31">
      <c r="B144" s="227"/>
      <c r="C144" s="227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</row>
    <row r="145" spans="2:31">
      <c r="B145" s="227"/>
      <c r="C145" s="227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</row>
    <row r="146" spans="2:31">
      <c r="B146" s="227"/>
      <c r="C146" s="227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</row>
    <row r="147" spans="2:31">
      <c r="B147" s="227"/>
      <c r="C147" s="227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</row>
    <row r="148" spans="2:31">
      <c r="B148" s="227"/>
      <c r="C148" s="227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</row>
    <row r="149" spans="2:31">
      <c r="B149" s="227"/>
      <c r="C149" s="227"/>
      <c r="D149" s="253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</row>
    <row r="150" spans="2:31">
      <c r="B150" s="227"/>
      <c r="C150" s="227"/>
      <c r="D150" s="253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</row>
    <row r="151" spans="2:31">
      <c r="B151" s="227"/>
      <c r="C151" s="227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</row>
    <row r="152" spans="2:31">
      <c r="B152" s="227"/>
      <c r="C152" s="227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</row>
    <row r="153" spans="2:31">
      <c r="B153" s="227"/>
      <c r="C153" s="227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</row>
    <row r="154" spans="2:31">
      <c r="B154" s="227"/>
      <c r="C154" s="227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</row>
    <row r="155" spans="2:31">
      <c r="B155" s="227"/>
      <c r="C155" s="227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</row>
    <row r="156" spans="2:31">
      <c r="B156" s="227"/>
      <c r="C156" s="227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</row>
    <row r="157" spans="2:31">
      <c r="B157" s="227"/>
      <c r="C157" s="227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</row>
    <row r="158" spans="2:31">
      <c r="B158" s="227"/>
      <c r="C158" s="227"/>
      <c r="D158" s="253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</row>
    <row r="159" spans="2:31">
      <c r="B159" s="227"/>
      <c r="C159" s="227"/>
      <c r="D159" s="253"/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</row>
    <row r="160" spans="2:31">
      <c r="B160" s="227"/>
      <c r="C160" s="227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</row>
    <row r="161" spans="2:31">
      <c r="B161" s="227"/>
      <c r="C161" s="227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</row>
    <row r="162" spans="2:31">
      <c r="B162" s="227"/>
      <c r="C162" s="227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</row>
    <row r="163" spans="2:31">
      <c r="B163" s="227"/>
      <c r="C163" s="227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</row>
    <row r="164" spans="2:31">
      <c r="B164" s="227"/>
      <c r="C164" s="227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</row>
    <row r="165" spans="2:31">
      <c r="B165" s="227"/>
      <c r="C165" s="227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</row>
    <row r="166" spans="2:31">
      <c r="B166" s="227"/>
      <c r="C166" s="227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</row>
    <row r="167" spans="2:31">
      <c r="B167" s="227"/>
      <c r="C167" s="227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</row>
    <row r="168" spans="2:31">
      <c r="B168" s="227"/>
      <c r="C168" s="227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</row>
    <row r="169" spans="2:31">
      <c r="B169" s="227"/>
      <c r="C169" s="227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</row>
    <row r="170" spans="2:31">
      <c r="B170" s="227"/>
      <c r="C170" s="227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</row>
    <row r="171" spans="2:31">
      <c r="B171" s="227"/>
      <c r="C171" s="227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</row>
    <row r="172" spans="2:31">
      <c r="B172" s="227"/>
      <c r="C172" s="227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</row>
    <row r="173" spans="2:31">
      <c r="B173" s="227"/>
      <c r="C173" s="227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</row>
    <row r="174" spans="2:31">
      <c r="B174" s="227"/>
      <c r="C174" s="227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253"/>
    </row>
    <row r="175" spans="2:31">
      <c r="B175" s="227"/>
      <c r="C175" s="227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</row>
    <row r="176" spans="2:31">
      <c r="B176" s="227"/>
      <c r="C176" s="227"/>
      <c r="D176" s="253"/>
      <c r="E176" s="253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</row>
    <row r="177" spans="2:31">
      <c r="B177" s="227"/>
      <c r="C177" s="227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</row>
    <row r="178" spans="2:31">
      <c r="B178" s="227"/>
      <c r="C178" s="227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53"/>
      <c r="AE178" s="253"/>
    </row>
    <row r="179" spans="2:31">
      <c r="B179" s="227"/>
      <c r="C179" s="227"/>
      <c r="D179" s="253"/>
      <c r="E179" s="253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</row>
    <row r="180" spans="2:31">
      <c r="B180" s="227"/>
      <c r="C180" s="227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</row>
    <row r="181" spans="2:31">
      <c r="B181" s="227"/>
      <c r="C181" s="227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</row>
    <row r="182" spans="2:31">
      <c r="B182" s="227"/>
      <c r="C182" s="227"/>
      <c r="D182" s="253"/>
      <c r="E182" s="253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/>
      <c r="X182" s="253"/>
      <c r="Y182" s="253"/>
      <c r="Z182" s="253"/>
      <c r="AA182" s="253"/>
      <c r="AB182" s="253"/>
      <c r="AC182" s="253"/>
      <c r="AD182" s="253"/>
      <c r="AE182" s="253"/>
    </row>
    <row r="183" spans="2:31">
      <c r="B183" s="227"/>
      <c r="C183" s="227"/>
      <c r="D183" s="253"/>
      <c r="E183" s="253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253"/>
      <c r="T183" s="253"/>
      <c r="U183" s="253"/>
      <c r="V183" s="253"/>
      <c r="W183" s="253"/>
      <c r="X183" s="253"/>
      <c r="Y183" s="253"/>
      <c r="Z183" s="253"/>
      <c r="AA183" s="253"/>
      <c r="AB183" s="253"/>
      <c r="AC183" s="253"/>
      <c r="AD183" s="253"/>
      <c r="AE183" s="253"/>
    </row>
    <row r="184" spans="2:31">
      <c r="B184" s="227"/>
      <c r="C184" s="227"/>
      <c r="D184" s="253"/>
      <c r="E184" s="253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</row>
    <row r="185" spans="2:31">
      <c r="B185" s="227"/>
      <c r="C185" s="227"/>
      <c r="D185" s="253"/>
      <c r="E185" s="253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</row>
    <row r="186" spans="2:31">
      <c r="B186" s="227"/>
      <c r="C186" s="227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</row>
    <row r="187" spans="2:31">
      <c r="B187" s="227"/>
      <c r="C187" s="227"/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</row>
    <row r="188" spans="2:31">
      <c r="B188" s="227"/>
      <c r="C188" s="227"/>
      <c r="D188" s="253"/>
      <c r="E188" s="253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</row>
    <row r="189" spans="2:31">
      <c r="B189" s="227"/>
      <c r="C189" s="227"/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  <c r="AD189" s="253"/>
      <c r="AE189" s="253"/>
    </row>
    <row r="190" spans="2:31">
      <c r="B190" s="227"/>
      <c r="C190" s="227"/>
      <c r="D190" s="253"/>
      <c r="E190" s="253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</row>
    <row r="191" spans="2:31">
      <c r="B191" s="227"/>
      <c r="C191" s="227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</row>
    <row r="192" spans="2:31">
      <c r="B192" s="227"/>
      <c r="C192" s="227"/>
      <c r="D192" s="253"/>
      <c r="E192" s="253"/>
      <c r="F192" s="253"/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3"/>
      <c r="X192" s="253"/>
      <c r="Y192" s="253"/>
      <c r="Z192" s="253"/>
      <c r="AA192" s="253"/>
      <c r="AB192" s="253"/>
      <c r="AC192" s="253"/>
      <c r="AD192" s="253"/>
      <c r="AE192" s="253"/>
    </row>
    <row r="193" spans="2:31">
      <c r="B193" s="227"/>
      <c r="C193" s="227"/>
      <c r="D193" s="253"/>
      <c r="E193" s="253"/>
      <c r="F193" s="253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253"/>
      <c r="AE193" s="253"/>
    </row>
    <row r="194" spans="2:31">
      <c r="B194" s="227"/>
      <c r="C194" s="227"/>
      <c r="D194" s="253"/>
      <c r="E194" s="253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</row>
    <row r="195" spans="2:31">
      <c r="B195" s="227"/>
      <c r="C195" s="227"/>
      <c r="D195" s="253"/>
      <c r="E195" s="253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</row>
    <row r="196" spans="2:31">
      <c r="B196" s="227"/>
      <c r="C196" s="227"/>
      <c r="D196" s="253"/>
      <c r="E196" s="253"/>
      <c r="F196" s="253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253"/>
      <c r="Y196" s="253"/>
      <c r="Z196" s="253"/>
      <c r="AA196" s="253"/>
      <c r="AB196" s="253"/>
      <c r="AC196" s="253"/>
      <c r="AD196" s="253"/>
      <c r="AE196" s="253"/>
    </row>
    <row r="197" spans="2:31">
      <c r="B197" s="227"/>
      <c r="C197" s="227"/>
      <c r="D197" s="253"/>
      <c r="E197" s="253"/>
      <c r="F197" s="253"/>
      <c r="G197" s="253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253"/>
      <c r="T197" s="253"/>
      <c r="U197" s="253"/>
      <c r="V197" s="253"/>
      <c r="W197" s="253"/>
      <c r="X197" s="253"/>
      <c r="Y197" s="253"/>
      <c r="Z197" s="253"/>
      <c r="AA197" s="253"/>
      <c r="AB197" s="253"/>
      <c r="AC197" s="253"/>
      <c r="AD197" s="253"/>
      <c r="AE197" s="253"/>
    </row>
    <row r="198" spans="2:31">
      <c r="B198" s="227"/>
      <c r="C198" s="227"/>
      <c r="D198" s="253"/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</row>
    <row r="199" spans="2:31">
      <c r="B199" s="227"/>
      <c r="C199" s="227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</row>
    <row r="200" spans="2:31">
      <c r="B200" s="227"/>
      <c r="C200" s="227"/>
      <c r="D200" s="253"/>
      <c r="E200" s="253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</row>
    <row r="201" spans="2:31">
      <c r="B201" s="227"/>
      <c r="C201" s="227"/>
      <c r="D201" s="253"/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</row>
    <row r="202" spans="2:31">
      <c r="B202" s="227"/>
      <c r="C202" s="227"/>
      <c r="D202" s="253"/>
      <c r="E202" s="253"/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</row>
    <row r="203" spans="2:31">
      <c r="B203" s="227"/>
      <c r="C203" s="227"/>
      <c r="D203" s="253"/>
      <c r="E203" s="253"/>
      <c r="F203" s="253"/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/>
      <c r="U203" s="253"/>
      <c r="V203" s="253"/>
      <c r="W203" s="253"/>
      <c r="X203" s="253"/>
      <c r="Y203" s="253"/>
      <c r="Z203" s="253"/>
      <c r="AA203" s="253"/>
      <c r="AB203" s="253"/>
      <c r="AC203" s="253"/>
      <c r="AD203" s="253"/>
      <c r="AE203" s="253"/>
    </row>
    <row r="204" spans="2:31">
      <c r="B204" s="227"/>
      <c r="C204" s="227"/>
      <c r="D204" s="253"/>
      <c r="E204" s="253"/>
      <c r="F204" s="253"/>
      <c r="G204" s="253"/>
      <c r="H204" s="253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253"/>
      <c r="T204" s="253"/>
      <c r="U204" s="253"/>
      <c r="V204" s="253"/>
      <c r="W204" s="253"/>
      <c r="X204" s="253"/>
      <c r="Y204" s="253"/>
      <c r="Z204" s="253"/>
      <c r="AA204" s="253"/>
      <c r="AB204" s="253"/>
      <c r="AC204" s="253"/>
      <c r="AD204" s="253"/>
      <c r="AE204" s="253"/>
    </row>
    <row r="205" spans="2:31">
      <c r="B205" s="227"/>
      <c r="C205" s="227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53"/>
    </row>
    <row r="206" spans="2:31">
      <c r="B206" s="227"/>
      <c r="C206" s="227"/>
      <c r="D206" s="253"/>
      <c r="E206" s="253"/>
      <c r="F206" s="253"/>
      <c r="G206" s="253"/>
      <c r="H206" s="253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253"/>
      <c r="T206" s="253"/>
      <c r="U206" s="253"/>
      <c r="V206" s="253"/>
      <c r="W206" s="253"/>
      <c r="X206" s="253"/>
      <c r="Y206" s="253"/>
      <c r="Z206" s="253"/>
      <c r="AA206" s="253"/>
      <c r="AB206" s="253"/>
      <c r="AC206" s="253"/>
      <c r="AD206" s="253"/>
      <c r="AE206" s="253"/>
    </row>
    <row r="207" spans="2:31">
      <c r="B207" s="227"/>
      <c r="C207" s="227"/>
      <c r="D207" s="253"/>
      <c r="E207" s="253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253"/>
      <c r="Z207" s="253"/>
      <c r="AA207" s="253"/>
      <c r="AB207" s="253"/>
      <c r="AC207" s="253"/>
      <c r="AD207" s="253"/>
      <c r="AE207" s="253"/>
    </row>
    <row r="208" spans="2:31">
      <c r="B208" s="227"/>
      <c r="C208" s="227"/>
      <c r="D208" s="253"/>
      <c r="E208" s="253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53"/>
    </row>
    <row r="209" spans="2:31">
      <c r="B209" s="227"/>
      <c r="C209" s="227"/>
      <c r="D209" s="253"/>
      <c r="E209" s="253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</row>
    <row r="210" spans="2:31">
      <c r="B210" s="227"/>
      <c r="C210" s="227"/>
      <c r="D210" s="253"/>
      <c r="E210" s="253"/>
      <c r="F210" s="253"/>
      <c r="G210" s="253"/>
      <c r="H210" s="253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253"/>
      <c r="T210" s="253"/>
      <c r="U210" s="253"/>
      <c r="V210" s="253"/>
      <c r="W210" s="253"/>
      <c r="X210" s="253"/>
      <c r="Y210" s="253"/>
      <c r="Z210" s="253"/>
      <c r="AA210" s="253"/>
      <c r="AB210" s="253"/>
      <c r="AC210" s="253"/>
      <c r="AD210" s="253"/>
      <c r="AE210" s="253"/>
    </row>
    <row r="211" spans="2:31">
      <c r="B211" s="227"/>
      <c r="C211" s="227"/>
      <c r="D211" s="253"/>
      <c r="E211" s="253"/>
      <c r="F211" s="253"/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/>
      <c r="X211" s="253"/>
      <c r="Y211" s="253"/>
      <c r="Z211" s="253"/>
      <c r="AA211" s="253"/>
      <c r="AB211" s="253"/>
      <c r="AC211" s="253"/>
      <c r="AD211" s="253"/>
      <c r="AE211" s="253"/>
    </row>
    <row r="212" spans="2:31">
      <c r="B212" s="227"/>
      <c r="C212" s="227"/>
      <c r="D212" s="253"/>
      <c r="E212" s="253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</row>
    <row r="213" spans="2:31">
      <c r="B213" s="227"/>
      <c r="C213" s="227"/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/>
      <c r="X213" s="253"/>
      <c r="Y213" s="253"/>
      <c r="Z213" s="253"/>
      <c r="AA213" s="253"/>
      <c r="AB213" s="253"/>
      <c r="AC213" s="253"/>
      <c r="AD213" s="253"/>
      <c r="AE213" s="253"/>
    </row>
    <row r="214" spans="2:31">
      <c r="B214" s="227"/>
      <c r="C214" s="227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</row>
    <row r="215" spans="2:31">
      <c r="B215" s="227"/>
      <c r="C215" s="227"/>
      <c r="D215" s="253"/>
      <c r="E215" s="253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53"/>
    </row>
    <row r="216" spans="2:31">
      <c r="B216" s="227"/>
      <c r="C216" s="227"/>
      <c r="D216" s="253"/>
      <c r="E216" s="253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</row>
    <row r="217" spans="2:31">
      <c r="B217" s="227"/>
      <c r="C217" s="227"/>
      <c r="D217" s="253"/>
      <c r="E217" s="253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3"/>
      <c r="AB217" s="253"/>
      <c r="AC217" s="253"/>
      <c r="AD217" s="253"/>
      <c r="AE217" s="253"/>
    </row>
    <row r="218" spans="2:31">
      <c r="B218" s="227"/>
      <c r="C218" s="227"/>
      <c r="D218" s="253"/>
      <c r="E218" s="253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253"/>
      <c r="Z218" s="253"/>
      <c r="AA218" s="253"/>
      <c r="AB218" s="253"/>
      <c r="AC218" s="253"/>
      <c r="AD218" s="253"/>
      <c r="AE218" s="253"/>
    </row>
    <row r="219" spans="2:31">
      <c r="B219" s="227"/>
      <c r="C219" s="227"/>
      <c r="D219" s="253"/>
      <c r="E219" s="253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253"/>
      <c r="T219" s="253"/>
      <c r="U219" s="253"/>
      <c r="V219" s="253"/>
      <c r="W219" s="253"/>
      <c r="X219" s="253"/>
      <c r="Y219" s="253"/>
      <c r="Z219" s="253"/>
      <c r="AA219" s="253"/>
      <c r="AB219" s="253"/>
      <c r="AC219" s="253"/>
      <c r="AD219" s="253"/>
      <c r="AE219" s="253"/>
    </row>
    <row r="220" spans="2:31">
      <c r="B220" s="227"/>
      <c r="C220" s="227"/>
      <c r="D220" s="253"/>
      <c r="E220" s="253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  <c r="Z220" s="253"/>
      <c r="AA220" s="253"/>
      <c r="AB220" s="253"/>
      <c r="AC220" s="253"/>
      <c r="AD220" s="253"/>
      <c r="AE220" s="253"/>
    </row>
    <row r="221" spans="2:31">
      <c r="B221" s="227"/>
      <c r="C221" s="227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  <c r="Z221" s="253"/>
      <c r="AA221" s="253"/>
      <c r="AB221" s="253"/>
      <c r="AC221" s="253"/>
      <c r="AD221" s="253"/>
      <c r="AE221" s="253"/>
    </row>
    <row r="222" spans="2:31">
      <c r="B222" s="227"/>
      <c r="C222" s="227"/>
      <c r="D222" s="253"/>
      <c r="E222" s="253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</row>
    <row r="223" spans="2:31">
      <c r="B223" s="227"/>
      <c r="C223" s="227"/>
      <c r="D223" s="253"/>
      <c r="E223" s="253"/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</row>
    <row r="224" spans="2:31">
      <c r="B224" s="227"/>
      <c r="C224" s="227"/>
      <c r="D224" s="253"/>
      <c r="E224" s="253"/>
      <c r="F224" s="253"/>
      <c r="G224" s="253"/>
      <c r="H224" s="253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/>
      <c r="T224" s="253"/>
      <c r="U224" s="253"/>
      <c r="V224" s="253"/>
      <c r="W224" s="253"/>
      <c r="X224" s="253"/>
      <c r="Y224" s="253"/>
      <c r="Z224" s="253"/>
      <c r="AA224" s="253"/>
      <c r="AB224" s="253"/>
      <c r="AC224" s="253"/>
      <c r="AD224" s="253"/>
      <c r="AE224" s="253"/>
    </row>
    <row r="225" spans="2:31">
      <c r="B225" s="227"/>
      <c r="C225" s="227"/>
      <c r="D225" s="253"/>
      <c r="E225" s="253"/>
      <c r="F225" s="253"/>
      <c r="G225" s="253"/>
      <c r="H225" s="253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253"/>
      <c r="T225" s="253"/>
      <c r="U225" s="253"/>
      <c r="V225" s="253"/>
      <c r="W225" s="253"/>
      <c r="X225" s="253"/>
      <c r="Y225" s="253"/>
      <c r="Z225" s="253"/>
      <c r="AA225" s="253"/>
      <c r="AB225" s="253"/>
      <c r="AC225" s="253"/>
      <c r="AD225" s="253"/>
      <c r="AE225" s="253"/>
    </row>
    <row r="226" spans="2:31">
      <c r="B226" s="227"/>
      <c r="C226" s="227"/>
      <c r="D226" s="253"/>
      <c r="E226" s="253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253"/>
      <c r="AE226" s="253"/>
    </row>
    <row r="227" spans="2:31">
      <c r="B227" s="227"/>
      <c r="C227" s="227"/>
      <c r="D227" s="253"/>
      <c r="E227" s="253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  <c r="Z227" s="253"/>
      <c r="AA227" s="253"/>
      <c r="AB227" s="253"/>
      <c r="AC227" s="253"/>
      <c r="AD227" s="253"/>
      <c r="AE227" s="253"/>
    </row>
    <row r="228" spans="2:31">
      <c r="B228" s="227"/>
      <c r="C228" s="227"/>
      <c r="D228" s="253"/>
      <c r="E228" s="253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253"/>
      <c r="Z228" s="253"/>
      <c r="AA228" s="253"/>
      <c r="AB228" s="253"/>
      <c r="AC228" s="253"/>
      <c r="AD228" s="253"/>
      <c r="AE228" s="253"/>
    </row>
    <row r="229" spans="2:31">
      <c r="B229" s="227"/>
      <c r="C229" s="227"/>
      <c r="D229" s="253"/>
      <c r="E229" s="253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253"/>
      <c r="Z229" s="253"/>
      <c r="AA229" s="253"/>
      <c r="AB229" s="253"/>
      <c r="AC229" s="253"/>
      <c r="AD229" s="253"/>
      <c r="AE229" s="253"/>
    </row>
    <row r="230" spans="2:31">
      <c r="B230" s="227"/>
      <c r="C230" s="227"/>
      <c r="D230" s="253"/>
      <c r="E230" s="253"/>
      <c r="F230" s="253"/>
      <c r="G230" s="253"/>
      <c r="H230" s="253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253"/>
      <c r="W230" s="253"/>
      <c r="X230" s="253"/>
      <c r="Y230" s="253"/>
      <c r="Z230" s="253"/>
      <c r="AA230" s="253"/>
      <c r="AB230" s="253"/>
      <c r="AC230" s="253"/>
      <c r="AD230" s="253"/>
      <c r="AE230" s="253"/>
    </row>
    <row r="231" spans="2:31">
      <c r="B231" s="227"/>
      <c r="C231" s="227"/>
      <c r="D231" s="253"/>
      <c r="E231" s="253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253"/>
      <c r="AA231" s="253"/>
      <c r="AB231" s="253"/>
      <c r="AC231" s="253"/>
      <c r="AD231" s="253"/>
      <c r="AE231" s="253"/>
    </row>
    <row r="232" spans="2:31">
      <c r="B232" s="227"/>
      <c r="C232" s="227"/>
      <c r="D232" s="253"/>
      <c r="E232" s="253"/>
      <c r="F232" s="253"/>
      <c r="G232" s="253"/>
      <c r="H232" s="253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253"/>
      <c r="T232" s="253"/>
      <c r="U232" s="253"/>
      <c r="V232" s="253"/>
      <c r="W232" s="253"/>
      <c r="X232" s="253"/>
      <c r="Y232" s="253"/>
      <c r="Z232" s="253"/>
      <c r="AA232" s="253"/>
      <c r="AB232" s="253"/>
      <c r="AC232" s="253"/>
      <c r="AD232" s="253"/>
      <c r="AE232" s="253"/>
    </row>
    <row r="233" spans="2:31">
      <c r="B233" s="227"/>
      <c r="C233" s="227"/>
      <c r="D233" s="253"/>
      <c r="E233" s="253"/>
      <c r="F233" s="253"/>
      <c r="G233" s="253"/>
      <c r="H233" s="253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253"/>
      <c r="T233" s="253"/>
      <c r="U233" s="253"/>
      <c r="V233" s="253"/>
      <c r="W233" s="253"/>
      <c r="X233" s="253"/>
      <c r="Y233" s="253"/>
      <c r="Z233" s="253"/>
      <c r="AA233" s="253"/>
      <c r="AB233" s="253"/>
      <c r="AC233" s="253"/>
      <c r="AD233" s="253"/>
      <c r="AE233" s="253"/>
    </row>
    <row r="234" spans="2:31">
      <c r="B234" s="227"/>
      <c r="C234" s="227"/>
      <c r="D234" s="253"/>
      <c r="E234" s="253"/>
      <c r="F234" s="253"/>
      <c r="G234" s="253"/>
      <c r="H234" s="253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253"/>
      <c r="T234" s="253"/>
      <c r="U234" s="253"/>
      <c r="V234" s="253"/>
      <c r="W234" s="253"/>
      <c r="X234" s="253"/>
      <c r="Y234" s="253"/>
      <c r="Z234" s="253"/>
      <c r="AA234" s="253"/>
      <c r="AB234" s="253"/>
      <c r="AC234" s="253"/>
      <c r="AD234" s="253"/>
      <c r="AE234" s="253"/>
    </row>
    <row r="235" spans="2:31">
      <c r="B235" s="227"/>
      <c r="C235" s="227"/>
      <c r="D235" s="253"/>
      <c r="E235" s="253"/>
      <c r="F235" s="253"/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3"/>
      <c r="X235" s="253"/>
      <c r="Y235" s="253"/>
      <c r="Z235" s="253"/>
      <c r="AA235" s="253"/>
      <c r="AB235" s="253"/>
      <c r="AC235" s="253"/>
      <c r="AD235" s="253"/>
      <c r="AE235" s="253"/>
    </row>
    <row r="236" spans="2:31">
      <c r="B236" s="227"/>
      <c r="C236" s="227"/>
      <c r="D236" s="253"/>
      <c r="E236" s="253"/>
      <c r="F236" s="253"/>
      <c r="G236" s="253"/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53"/>
    </row>
    <row r="237" spans="2:31">
      <c r="B237" s="227"/>
      <c r="C237" s="227"/>
      <c r="D237" s="253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253"/>
      <c r="AA237" s="253"/>
      <c r="AB237" s="253"/>
      <c r="AC237" s="253"/>
      <c r="AD237" s="253"/>
      <c r="AE237" s="253"/>
    </row>
    <row r="238" spans="2:31">
      <c r="B238" s="227"/>
      <c r="C238" s="227"/>
      <c r="D238" s="253"/>
      <c r="E238" s="253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253"/>
      <c r="T238" s="253"/>
      <c r="U238" s="253"/>
      <c r="V238" s="253"/>
      <c r="W238" s="253"/>
      <c r="X238" s="253"/>
      <c r="Y238" s="253"/>
      <c r="Z238" s="253"/>
      <c r="AA238" s="253"/>
      <c r="AB238" s="253"/>
      <c r="AC238" s="253"/>
      <c r="AD238" s="253"/>
      <c r="AE238" s="253"/>
    </row>
    <row r="239" spans="2:31">
      <c r="B239" s="227"/>
      <c r="C239" s="227"/>
      <c r="D239" s="253"/>
      <c r="E239" s="253"/>
      <c r="F239" s="253"/>
      <c r="G239" s="253"/>
      <c r="H239" s="253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253"/>
      <c r="T239" s="253"/>
      <c r="U239" s="253"/>
      <c r="V239" s="253"/>
      <c r="W239" s="253"/>
      <c r="X239" s="253"/>
      <c r="Y239" s="253"/>
      <c r="Z239" s="253"/>
      <c r="AA239" s="253"/>
      <c r="AB239" s="253"/>
      <c r="AC239" s="253"/>
      <c r="AD239" s="253"/>
      <c r="AE239" s="253"/>
    </row>
    <row r="240" spans="2:31">
      <c r="B240" s="227"/>
      <c r="C240" s="227"/>
      <c r="D240" s="253"/>
      <c r="E240" s="253"/>
      <c r="F240" s="253"/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253"/>
      <c r="T240" s="253"/>
      <c r="U240" s="253"/>
      <c r="V240" s="253"/>
      <c r="W240" s="253"/>
      <c r="X240" s="253"/>
      <c r="Y240" s="253"/>
      <c r="Z240" s="253"/>
      <c r="AA240" s="253"/>
      <c r="AB240" s="253"/>
      <c r="AC240" s="253"/>
      <c r="AD240" s="253"/>
      <c r="AE240" s="253"/>
    </row>
    <row r="241" spans="2:31">
      <c r="B241" s="227"/>
      <c r="C241" s="227"/>
      <c r="D241" s="253"/>
      <c r="E241" s="253"/>
      <c r="F241" s="253"/>
      <c r="G241" s="253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3"/>
      <c r="X241" s="253"/>
      <c r="Y241" s="253"/>
      <c r="Z241" s="253"/>
      <c r="AA241" s="253"/>
      <c r="AB241" s="253"/>
      <c r="AC241" s="253"/>
      <c r="AD241" s="253"/>
      <c r="AE241" s="253"/>
    </row>
  </sheetData>
  <autoFilter ref="B4:AE4" xr:uid="{00000000-0009-0000-0000-000005000000}">
    <sortState xmlns:xlrd2="http://schemas.microsoft.com/office/spreadsheetml/2017/richdata2" ref="B5:AD131">
      <sortCondition ref="B4"/>
    </sortState>
  </autoFilter>
  <mergeCells count="6">
    <mergeCell ref="Y3:AB3"/>
    <mergeCell ref="E3:H3"/>
    <mergeCell ref="I3:L3"/>
    <mergeCell ref="M3:P3"/>
    <mergeCell ref="Q3:T3"/>
    <mergeCell ref="U3:X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>
    <pageSetUpPr fitToPage="1"/>
  </sheetPr>
  <dimension ref="A1:P52"/>
  <sheetViews>
    <sheetView view="pageBreakPreview" topLeftCell="A11" zoomScale="90" zoomScaleNormal="90" zoomScaleSheetLayoutView="90" zoomScalePageLayoutView="90" workbookViewId="0">
      <selection activeCell="S17" sqref="S17"/>
    </sheetView>
  </sheetViews>
  <sheetFormatPr baseColWidth="10" defaultRowHeight="14.4"/>
  <cols>
    <col min="2" max="2" width="7.77734375" customWidth="1"/>
    <col min="3" max="3" width="10.77734375" customWidth="1"/>
    <col min="4" max="4" width="7.77734375" customWidth="1"/>
    <col min="5" max="5" width="10.77734375" customWidth="1"/>
    <col min="6" max="6" width="7.77734375" customWidth="1"/>
    <col min="7" max="7" width="7.44140625" customWidth="1"/>
    <col min="8" max="8" width="7.77734375" customWidth="1"/>
    <col min="9" max="9" width="10.77734375" customWidth="1"/>
    <col min="10" max="10" width="7.77734375" customWidth="1"/>
    <col min="11" max="11" width="10.77734375" customWidth="1"/>
    <col min="12" max="12" width="7.77734375" customWidth="1"/>
    <col min="13" max="13" width="8" customWidth="1"/>
    <col min="14" max="14" width="7.77734375" customWidth="1"/>
    <col min="15" max="15" width="11.77734375" customWidth="1"/>
    <col min="16" max="16" width="8.77734375" customWidth="1"/>
  </cols>
  <sheetData>
    <row r="1" spans="1:16" hidden="1">
      <c r="A1" t="str">
        <f ca="1">RIGHT(CELL("NomFichier",NomFeuilleClassementEquipes),LEN(CELL("NomFichier",NomFeuilleClassementEquipes))-SEARCH("]",CELL("NomFichier",NomFeuilleClassementEquipes)))</f>
        <v>Classement équipes</v>
      </c>
    </row>
    <row r="8" spans="1:16" ht="21"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5" thickBot="1"/>
    <row r="10" spans="1:16" ht="24" customHeight="1" thickBot="1">
      <c r="C10" s="67"/>
      <c r="E10" s="316" t="s">
        <v>135</v>
      </c>
      <c r="F10" s="317"/>
      <c r="G10" s="66"/>
      <c r="H10" s="311" t="s">
        <v>81</v>
      </c>
      <c r="I10" s="312"/>
      <c r="J10" s="312"/>
      <c r="K10" s="312"/>
      <c r="L10" s="312"/>
      <c r="M10" s="313"/>
      <c r="N10" s="71">
        <v>1</v>
      </c>
      <c r="O10" s="65"/>
      <c r="P10" s="64"/>
    </row>
    <row r="11" spans="1:16" ht="27.45" customHeight="1" thickBot="1">
      <c r="E11" s="63"/>
    </row>
    <row r="12" spans="1:16" s="52" customFormat="1" ht="24" customHeight="1" thickBot="1">
      <c r="B12" s="321" t="s">
        <v>80</v>
      </c>
      <c r="C12" s="322"/>
      <c r="D12" s="322"/>
      <c r="E12" s="322"/>
      <c r="F12" s="323"/>
      <c r="G12" s="62"/>
      <c r="H12" s="318" t="s">
        <v>79</v>
      </c>
      <c r="I12" s="319"/>
      <c r="J12" s="319"/>
      <c r="K12" s="319"/>
      <c r="L12" s="320"/>
      <c r="M12" s="62"/>
      <c r="N12" s="295" t="s">
        <v>78</v>
      </c>
      <c r="O12" s="296"/>
      <c r="P12" s="297"/>
    </row>
    <row r="13" spans="1:16" s="52" customFormat="1" ht="24" customHeight="1" thickBot="1">
      <c r="B13" s="302" t="s">
        <v>74</v>
      </c>
      <c r="C13" s="298" t="s">
        <v>77</v>
      </c>
      <c r="D13" s="299"/>
      <c r="E13" s="300" t="s">
        <v>76</v>
      </c>
      <c r="F13" s="301"/>
      <c r="G13" s="62"/>
      <c r="H13" s="304" t="s">
        <v>74</v>
      </c>
      <c r="I13" s="306" t="s">
        <v>77</v>
      </c>
      <c r="J13" s="307"/>
      <c r="K13" s="308" t="s">
        <v>76</v>
      </c>
      <c r="L13" s="309"/>
      <c r="M13" s="62"/>
      <c r="N13" s="295" t="s">
        <v>75</v>
      </c>
      <c r="O13" s="296"/>
      <c r="P13" s="297"/>
    </row>
    <row r="14" spans="1:16" s="52" customFormat="1" ht="24" customHeight="1" thickBot="1">
      <c r="B14" s="303"/>
      <c r="C14" s="61" t="s">
        <v>73</v>
      </c>
      <c r="D14" s="59" t="s">
        <v>72</v>
      </c>
      <c r="E14" s="60" t="s">
        <v>73</v>
      </c>
      <c r="F14" s="59" t="s">
        <v>72</v>
      </c>
      <c r="G14" s="55"/>
      <c r="H14" s="305"/>
      <c r="I14" s="58" t="s">
        <v>73</v>
      </c>
      <c r="J14" s="56" t="s">
        <v>72</v>
      </c>
      <c r="K14" s="57" t="s">
        <v>73</v>
      </c>
      <c r="L14" s="56" t="s">
        <v>72</v>
      </c>
      <c r="M14" s="55"/>
      <c r="N14" s="112" t="s">
        <v>74</v>
      </c>
      <c r="O14" s="54" t="s">
        <v>73</v>
      </c>
      <c r="P14" s="53" t="s">
        <v>72</v>
      </c>
    </row>
    <row r="15" spans="1:16" s="46" customFormat="1" ht="24" customHeight="1">
      <c r="B15" s="109">
        <v>1</v>
      </c>
      <c r="C15" s="78" t="str">
        <f>Contrôle!I12</f>
        <v>SAINT OMER / BETHUNE</v>
      </c>
      <c r="D15" s="79">
        <f t="shared" ref="D15:D26" si="0">IF(ISNA(HLOOKUP(C15,TableauCumulClub,MATCH("Tour 1",ColTourTableauCumulClub,0)+23,FALSE)),"",HLOOKUP(C15,TableauCumulClub,MATCH("Tour 1",ColTourTableauCumulClub,0)+23,FALSE))*(TourClassementEquipe&gt;=1)+ IF(ISNA(HLOOKUP(C15,TableauCumulClub,MATCH("Tour 2",ColTourTableauCumulClub,0)+23,FALSE)),"",HLOOKUP(C15,TableauCumulClub,MATCH("Tour 2",ColTourTableauCumulClub,0)+23,FALSE))*(TourClassementEquipe&gt;=2)+ IF(ISNA(HLOOKUP(C15,TableauCumulClub,MATCH("Tour 3",ColTourTableauCumulClub,0)+23,FALSE)),"",HLOOKUP(C15,TableauCumulClub,MATCH("Tour 3",ColTourTableauCumulClub,0)+23,FALSE))*(TourClassementEquipe&gt;=3)+ IF(ISNA(HLOOKUP(C15,TableauCumulClub,MATCH("Tour 4",ColTourTableauCumulClub,0)+23,FALSE)),"",HLOOKUP(C15,TableauCumulClub,MATCH("Tour 4",ColTourTableauCumulClub,0)+23,FALSE))*(TourClassementEquipe&gt;=4)+ IF(ISNA(HLOOKUP(C15,TableauCumulClub,MATCH("Tour 5",ColTourTableauCumulClub,0)+23,FALSE)),"",HLOOKUP(C15,TableauCumulClub,MATCH("Tour 5",ColTourTableauCumulClub,0)+23,FALSE))*(TourClassementEquipe&gt;=5)+ IF(ISNA(HLOOKUP(C15,TableauCumulClub,MATCH("Tour 6",ColTourTableauCumulClub,0)+23,FALSE)),"",HLOOKUP(C15,TableauCumulClub,MATCH("Tour 6",ColTourTableauCumulClub,0)+23,FALSE))*(TourClassementEquipe&gt;=6)</f>
        <v>0</v>
      </c>
      <c r="E15" s="78" t="str">
        <f>Contrôle!I8</f>
        <v>MERIGNIES-NOVA</v>
      </c>
      <c r="F15" s="80">
        <f t="shared" ref="F15:F26" si="1">IF(ISNA(HLOOKUP(E15,TableauCumulClub,MATCH("Tour 1",ColTourTableauCumulClub,0)+24,FALSE)),"",HLOOKUP(E15,TableauCumulClub,MATCH("Tour 1",ColTourTableauCumulClub,0)+24,FALSE))*(TourClassementEquipe&gt;=1)+ IF(ISNA(HLOOKUP(E15,TableauCumulClub,MATCH("Tour 2",ColTourTableauCumulClub,0)+24,FALSE)),"",HLOOKUP(E15,TableauCumulClub,MATCH("Tour 2",ColTourTableauCumulClub,0)+24,FALSE))*(TourClassementEquipe&gt;=2)+ IF(ISNA(HLOOKUP(E15,TableauCumulClub,MATCH("Tour 3",ColTourTableauCumulClub,0)+24,FALSE)),"",HLOOKUP(E15,TableauCumulClub,MATCH("Tour 3",ColTourTableauCumulClub,0)+24,FALSE))*(TourClassementEquipe&gt;=3)+ IF(ISNA(HLOOKUP(E15,TableauCumulClub,MATCH("Tour 4",ColTourTableauCumulClub,0)+24,FALSE)),"",HLOOKUP(E15,TableauCumulClub,MATCH("Tour 4",ColTourTableauCumulClub,0)+24,FALSE))*(TourClassementEquipe&gt;=4)+ IF(ISNA(HLOOKUP(E15,TableauCumulClub,MATCH("Tour 5",ColTourTableauCumulClub,0)+24,FALSE)),"",HLOOKUP(E15,TableauCumulClub,MATCH("Tour 5",ColTourTableauCumulClub,0)+24,FALSE))*(TourClassementEquipe&gt;=5)+ IF(ISNA(HLOOKUP(E15,TableauCumulClub,MATCH("Tour 6",ColTourTableauCumulClub,0)+24,FALSE)),"",HLOOKUP(E15,TableauCumulClub,MATCH("Tour 6",ColTourTableauCumulClub,0)+24,FALSE))*(TourClassementEquipe&gt;=6)</f>
        <v>0</v>
      </c>
      <c r="G15" s="39"/>
      <c r="H15" s="111">
        <v>1</v>
      </c>
      <c r="I15" s="73" t="str">
        <f>Contrôle!I9</f>
        <v>MERIGNIES-TECK</v>
      </c>
      <c r="J15" s="74">
        <f t="shared" ref="J15:J26" si="2">IF(ISNA(HLOOKUP(I15,TableauCumulClub,MATCH("Tour 1",ColTourTableauCumulClub,0)+25,FALSE)),"",HLOOKUP(I15,TableauCumulClub,MATCH("Tour 1",ColTourTableauCumulClub,0)+25,FALSE))*(TourClassementEquipe&gt;=1)+ IF(ISNA(HLOOKUP(I15,TableauCumulClub,MATCH("Tour 2",ColTourTableauCumulClub,0)+25,FALSE)),"",HLOOKUP(I15,TableauCumulClub,MATCH("Tour 2",ColTourTableauCumulClub,0)+25,FALSE))*(TourClassementEquipe&gt;=2)+ IF(ISNA(HLOOKUP(I15,TableauCumulClub,MATCH("Tour 3",ColTourTableauCumulClub,0)+25,FALSE)),"",HLOOKUP(I15,TableauCumulClub,MATCH("Tour 3",ColTourTableauCumulClub,0)+25,FALSE))*(TourClassementEquipe&gt;=3)+ IF(ISNA(HLOOKUP(I15,TableauCumulClub,MATCH("Tour 4",ColTourTableauCumulClub,0)+25,FALSE)),"",HLOOKUP(I15,TableauCumulClub,MATCH("Tour 4",ColTourTableauCumulClub,0)+25,FALSE))*(TourClassementEquipe&gt;=4)+ IF(ISNA(HLOOKUP(I15,TableauCumulClub,MATCH("Tour 5",ColTourTableauCumulClub,0)+25,FALSE)),"",HLOOKUP(I15,TableauCumulClub,MATCH("Tour 5",ColTourTableauCumulClub,0)+25,FALSE))*(TourClassementEquipe&gt;=5)+ IF(ISNA(HLOOKUP(I15,TableauCumulClub,MATCH("Tour 6",ColTourTableauCumulClub,0)+25,FALSE)),"",HLOOKUP(I15,TableauCumulClub,MATCH("Tour 6",ColTourTableauCumulClub,0)+25,FALSE))*(TourClassementEquipe&gt;=6)</f>
        <v>0</v>
      </c>
      <c r="K15" s="73" t="str">
        <f>Contrôle!I8</f>
        <v>MERIGNIES-NOVA</v>
      </c>
      <c r="L15" s="75">
        <f t="shared" ref="L15:L26" si="3">IF(ISNA(HLOOKUP(K15,TableauCumulClub,MATCH("Tour 1",ColTourTableauCumulClub,0)+26,FALSE)),"",HLOOKUP(K15,TableauCumulClub,MATCH("Tour 1",ColTourTableauCumulClub,0)+26,FALSE))*(TourClassementEquipe&gt;=1)+ IF(ISNA(HLOOKUP(K15,TableauCumulClub,MATCH("Tour 2",ColTourTableauCumulClub,0)+26,FALSE)),"",HLOOKUP(K15,TableauCumulClub,MATCH("Tour 2",ColTourTableauCumulClub,0)+26,FALSE))*(TourClassementEquipe&gt;=2)+ IF(ISNA(HLOOKUP(K15,TableauCumulClub,MATCH("Tour 3",ColTourTableauCumulClub,0)+26,FALSE)),"",HLOOKUP(K15,TableauCumulClub,MATCH("Tour 3",ColTourTableauCumulClub,0)+26,FALSE))*(TourClassementEquipe&gt;=3)+ IF(ISNA(HLOOKUP(K15,TableauCumulClub,MATCH("Tour 4",ColTourTableauCumulClub,0)+26,FALSE)),"",HLOOKUP(K15,TableauCumulClub,MATCH("Tour 4",ColTourTableauCumulClub,0)+26,FALSE))*(TourClassementEquipe&gt;=4)+ IF(ISNA(HLOOKUP(K15,TableauCumulClub,MATCH("Tour 5",ColTourTableauCumulClub,0)+26,FALSE)),"",HLOOKUP(K15,TableauCumulClub,MATCH("Tour 5",ColTourTableauCumulClub,0)+26,FALSE))*(TourClassementEquipe&gt;=5)+ IF(ISNA(HLOOKUP(K15,TableauCumulClub,MATCH("Tour 6",ColTourTableauCumulClub,0)+26,FALSE)),"",HLOOKUP(K15,TableauCumulClub,MATCH("Tour 6",ColTourTableauCumulClub,0)+26,FALSE))*(TourClassementEquipe&gt;=6)</f>
        <v>0</v>
      </c>
      <c r="M15" s="39"/>
      <c r="N15" s="117">
        <v>1</v>
      </c>
      <c r="O15" s="113" t="str">
        <f>Contrôle!I8</f>
        <v>MERIGNIES-NOVA</v>
      </c>
      <c r="P15" s="72">
        <f t="shared" ref="P15:P26" si="4">IF(ISNA(HLOOKUP(O15,TableauCumulClub,MATCH("Tour 1",ColTourTableauCumulClub,0)+27,FALSE)),"",HLOOKUP(O15,TableauCumulClub,MATCH("Tour 1",ColTourTableauCumulClub,0)+27,FALSE))*(TourClassementEquipe&gt;=1)+ IF(ISNA(HLOOKUP(O15,TableauCumulClub,MATCH("Tour 2",ColTourTableauCumulClub,0)+27,FALSE)),"",HLOOKUP(O15,TableauCumulClub,MATCH("Tour 2",ColTourTableauCumulClub,0)+27,FALSE))*(TourClassementEquipe&gt;=2)+ IF(ISNA(HLOOKUP(O15,TableauCumulClub,MATCH("Tour 3",ColTourTableauCumulClub,0)+27,FALSE)),"",HLOOKUP(O15,TableauCumulClub,MATCH("Tour 3",ColTourTableauCumulClub,0)+27,FALSE))*(TourClassementEquipe&gt;=3)+ IF(ISNA(HLOOKUP(O15,TableauCumulClub,MATCH("Tour 4",ColTourTableauCumulClub,0)+27,FALSE)),"",HLOOKUP(O15,TableauCumulClub,MATCH("Tour 4",ColTourTableauCumulClub,0)+27,FALSE))*(TourClassementEquipe&gt;=4)+ IF(ISNA(HLOOKUP(O15,TableauCumulClub,MATCH("Tour 5",ColTourTableauCumulClub,0)+27,FALSE)),"",HLOOKUP(O15,TableauCumulClub,MATCH("Tour 5",ColTourTableauCumulClub,0)+27,FALSE))*(TourClassementEquipe&gt;=5)+ IF(ISNA(HLOOKUP(O15,TableauCumulClub,MATCH("Tour 6",ColTourTableauCumulClub,0)+27,FALSE)),"",HLOOKUP(O15,TableauCumulClub,MATCH("Tour 6",ColTourTableauCumulClub,0)+27,FALSE))*(TourClassementEquipe&gt;=6)</f>
        <v>0</v>
      </c>
    </row>
    <row r="16" spans="1:16" s="46" customFormat="1" ht="24" customHeight="1">
      <c r="B16" s="51">
        <v>2</v>
      </c>
      <c r="C16" s="50" t="str">
        <f>Contrôle!I8</f>
        <v>MERIGNIES-NOVA</v>
      </c>
      <c r="D16" s="49">
        <f t="shared" si="0"/>
        <v>0</v>
      </c>
      <c r="E16" s="50" t="str">
        <f>Contrôle!I12</f>
        <v>SAINT OMER / BETHUNE</v>
      </c>
      <c r="F16" s="48">
        <f t="shared" si="1"/>
        <v>0</v>
      </c>
      <c r="G16" s="39"/>
      <c r="H16" s="44">
        <v>2</v>
      </c>
      <c r="I16" s="108" t="str">
        <f>Contrôle!I5</f>
        <v>DUNKERQUE</v>
      </c>
      <c r="J16" s="47">
        <f t="shared" si="2"/>
        <v>0</v>
      </c>
      <c r="K16" s="108" t="str">
        <f>Contrôle!I5</f>
        <v>DUNKERQUE</v>
      </c>
      <c r="L16" s="45">
        <f t="shared" si="3"/>
        <v>0</v>
      </c>
      <c r="M16" s="39"/>
      <c r="N16" s="118">
        <v>2</v>
      </c>
      <c r="O16" s="114" t="str">
        <f>Contrôle!I12</f>
        <v>SAINT OMER / BETHUNE</v>
      </c>
      <c r="P16" s="42">
        <f t="shared" si="4"/>
        <v>0</v>
      </c>
    </row>
    <row r="17" spans="2:16" s="46" customFormat="1" ht="24" customHeight="1">
      <c r="B17" s="51">
        <v>3</v>
      </c>
      <c r="C17" s="50" t="str">
        <f>Contrôle!I3</f>
        <v>BOIS DES RETZ</v>
      </c>
      <c r="D17" s="49">
        <f t="shared" si="0"/>
        <v>0</v>
      </c>
      <c r="E17" s="50" t="str">
        <f>Contrôle!I3</f>
        <v>BOIS DES RETZ</v>
      </c>
      <c r="F17" s="48">
        <f t="shared" si="1"/>
        <v>0</v>
      </c>
      <c r="G17" s="39"/>
      <c r="H17" s="44">
        <v>3</v>
      </c>
      <c r="I17" s="43" t="str">
        <f>Contrôle!I8</f>
        <v>MERIGNIES-NOVA</v>
      </c>
      <c r="J17" s="47">
        <f t="shared" si="2"/>
        <v>0</v>
      </c>
      <c r="K17" s="43" t="str">
        <f>Contrôle!I7</f>
        <v>LILLE-BIRDIE</v>
      </c>
      <c r="L17" s="45">
        <f t="shared" si="3"/>
        <v>0</v>
      </c>
      <c r="M17" s="39"/>
      <c r="N17" s="118">
        <v>3</v>
      </c>
      <c r="O17" s="115" t="str">
        <f>Contrôle!I3</f>
        <v>BOIS DES RETZ</v>
      </c>
      <c r="P17" s="42">
        <f t="shared" si="4"/>
        <v>0</v>
      </c>
    </row>
    <row r="18" spans="2:16" s="37" customFormat="1" ht="24" customHeight="1">
      <c r="B18" s="51">
        <v>4</v>
      </c>
      <c r="C18" s="50" t="str">
        <f>Contrôle!I11</f>
        <v>OLHAIN</v>
      </c>
      <c r="D18" s="49">
        <f t="shared" si="0"/>
        <v>0</v>
      </c>
      <c r="E18" s="50" t="str">
        <f>Contrôle!I6</f>
        <v>LILLE-ALBATROS</v>
      </c>
      <c r="F18" s="48">
        <f t="shared" si="1"/>
        <v>0</v>
      </c>
      <c r="G18" s="39"/>
      <c r="H18" s="44">
        <v>4</v>
      </c>
      <c r="I18" s="43" t="str">
        <f>Contrôle!I6</f>
        <v>LILLE-ALBATROS</v>
      </c>
      <c r="J18" s="47">
        <f t="shared" si="2"/>
        <v>0</v>
      </c>
      <c r="K18" s="43" t="str">
        <f>Contrôle!I12</f>
        <v>SAINT OMER / BETHUNE</v>
      </c>
      <c r="L18" s="45">
        <f t="shared" si="3"/>
        <v>0</v>
      </c>
      <c r="M18" s="39"/>
      <c r="N18" s="118">
        <v>4</v>
      </c>
      <c r="O18" s="115" t="str">
        <f>Contrôle!I6</f>
        <v>LILLE-ALBATROS</v>
      </c>
      <c r="P18" s="42">
        <f t="shared" si="4"/>
        <v>0</v>
      </c>
    </row>
    <row r="19" spans="2:16" s="46" customFormat="1" ht="24" customHeight="1">
      <c r="B19" s="51">
        <v>5</v>
      </c>
      <c r="C19" s="50" t="str">
        <f>Contrôle!I6</f>
        <v>LILLE-ALBATROS</v>
      </c>
      <c r="D19" s="49">
        <f t="shared" si="0"/>
        <v>0</v>
      </c>
      <c r="E19" s="50" t="str">
        <f>Contrôle!I11</f>
        <v>OLHAIN</v>
      </c>
      <c r="F19" s="48">
        <f t="shared" si="1"/>
        <v>0</v>
      </c>
      <c r="G19" s="39"/>
      <c r="H19" s="44">
        <v>5</v>
      </c>
      <c r="I19" s="43" t="str">
        <f>Contrôle!I7</f>
        <v>LILLE-BIRDIE</v>
      </c>
      <c r="J19" s="47">
        <f t="shared" si="2"/>
        <v>0</v>
      </c>
      <c r="K19" s="43" t="str">
        <f>Contrôle!I6</f>
        <v>LILLE-ALBATROS</v>
      </c>
      <c r="L19" s="45">
        <f t="shared" si="3"/>
        <v>0</v>
      </c>
      <c r="M19" s="39"/>
      <c r="N19" s="118">
        <v>5</v>
      </c>
      <c r="O19" s="115" t="str">
        <f>Contrôle!I9</f>
        <v>MERIGNIES-TECK</v>
      </c>
      <c r="P19" s="42">
        <f t="shared" si="4"/>
        <v>0</v>
      </c>
    </row>
    <row r="20" spans="2:16" s="46" customFormat="1" ht="24" customHeight="1">
      <c r="B20" s="51">
        <v>6</v>
      </c>
      <c r="C20" s="50" t="str">
        <f>Contrôle!I9</f>
        <v>MERIGNIES-TECK</v>
      </c>
      <c r="D20" s="49">
        <f t="shared" si="0"/>
        <v>0</v>
      </c>
      <c r="E20" s="50" t="str">
        <f>Contrôle!I7</f>
        <v>LILLE-BIRDIE</v>
      </c>
      <c r="F20" s="48">
        <f t="shared" si="1"/>
        <v>0</v>
      </c>
      <c r="G20" s="39"/>
      <c r="H20" s="44">
        <v>6</v>
      </c>
      <c r="I20" s="43" t="str">
        <f>Contrôle!I3</f>
        <v>BOIS DES RETZ</v>
      </c>
      <c r="J20" s="47">
        <f t="shared" si="2"/>
        <v>0</v>
      </c>
      <c r="K20" s="43" t="str">
        <f>Contrôle!I9</f>
        <v>MERIGNIES-TECK</v>
      </c>
      <c r="L20" s="45">
        <f t="shared" si="3"/>
        <v>0</v>
      </c>
      <c r="M20" s="39"/>
      <c r="N20" s="118">
        <v>6</v>
      </c>
      <c r="O20" s="115" t="str">
        <f>Contrôle!I5</f>
        <v>DUNKERQUE</v>
      </c>
      <c r="P20" s="42">
        <f t="shared" si="4"/>
        <v>0</v>
      </c>
    </row>
    <row r="21" spans="2:16" s="37" customFormat="1" ht="24" customHeight="1">
      <c r="B21" s="51">
        <v>7</v>
      </c>
      <c r="C21" s="50" t="str">
        <f>Contrôle!I5</f>
        <v>DUNKERQUE</v>
      </c>
      <c r="D21" s="49">
        <f t="shared" si="0"/>
        <v>0</v>
      </c>
      <c r="E21" s="50" t="str">
        <f>Contrôle!I9</f>
        <v>MERIGNIES-TECK</v>
      </c>
      <c r="F21" s="48">
        <f t="shared" si="1"/>
        <v>0</v>
      </c>
      <c r="G21" s="39"/>
      <c r="H21" s="44">
        <v>7</v>
      </c>
      <c r="I21" s="43" t="str">
        <f>Contrôle!I14</f>
        <v>VERT PARC</v>
      </c>
      <c r="J21" s="47">
        <f t="shared" si="2"/>
        <v>0</v>
      </c>
      <c r="K21" s="43" t="str">
        <f>Contrôle!I14</f>
        <v>VERT PARC</v>
      </c>
      <c r="L21" s="45">
        <f t="shared" si="3"/>
        <v>0</v>
      </c>
      <c r="M21" s="39"/>
      <c r="N21" s="118">
        <v>7</v>
      </c>
      <c r="O21" s="115" t="str">
        <f>Contrôle!I7</f>
        <v>LILLE-BIRDIE</v>
      </c>
      <c r="P21" s="42">
        <f t="shared" si="4"/>
        <v>0</v>
      </c>
    </row>
    <row r="22" spans="2:16" s="37" customFormat="1" ht="24" customHeight="1">
      <c r="B22" s="51">
        <v>8</v>
      </c>
      <c r="C22" s="50" t="str">
        <f>Contrôle!I7</f>
        <v>LILLE-BIRDIE</v>
      </c>
      <c r="D22" s="49">
        <f t="shared" si="0"/>
        <v>0</v>
      </c>
      <c r="E22" s="50" t="str">
        <f>Contrôle!I5</f>
        <v>DUNKERQUE</v>
      </c>
      <c r="F22" s="48">
        <f t="shared" si="1"/>
        <v>0</v>
      </c>
      <c r="G22" s="39"/>
      <c r="H22" s="44">
        <v>8</v>
      </c>
      <c r="I22" s="43" t="str">
        <f>Contrôle!I10</f>
        <v>MORMAL</v>
      </c>
      <c r="J22" s="47">
        <f t="shared" si="2"/>
        <v>0</v>
      </c>
      <c r="K22" s="43" t="str">
        <f>Contrôle!I3</f>
        <v>BOIS DES RETZ</v>
      </c>
      <c r="L22" s="45">
        <f t="shared" si="3"/>
        <v>0</v>
      </c>
      <c r="M22" s="39"/>
      <c r="N22" s="118">
        <v>8</v>
      </c>
      <c r="O22" s="115" t="str">
        <f>Contrôle!I11</f>
        <v>OLHAIN</v>
      </c>
      <c r="P22" s="42">
        <f t="shared" si="4"/>
        <v>0</v>
      </c>
    </row>
    <row r="23" spans="2:16" s="37" customFormat="1" ht="24" customHeight="1">
      <c r="B23" s="51">
        <v>9</v>
      </c>
      <c r="C23" s="50" t="str">
        <f>Contrôle!I13</f>
        <v>THUMERIES</v>
      </c>
      <c r="D23" s="49">
        <f t="shared" si="0"/>
        <v>0</v>
      </c>
      <c r="E23" s="50" t="str">
        <f>Contrôle!I13</f>
        <v>THUMERIES</v>
      </c>
      <c r="F23" s="48">
        <f t="shared" si="1"/>
        <v>0</v>
      </c>
      <c r="G23" s="39"/>
      <c r="H23" s="44">
        <v>9</v>
      </c>
      <c r="I23" s="43" t="str">
        <f>Contrôle!I12</f>
        <v>SAINT OMER / BETHUNE</v>
      </c>
      <c r="J23" s="47">
        <f t="shared" si="2"/>
        <v>0</v>
      </c>
      <c r="K23" s="43" t="str">
        <f>Contrôle!I4</f>
        <v>CAMBRESIS</v>
      </c>
      <c r="L23" s="45">
        <f t="shared" si="3"/>
        <v>0</v>
      </c>
      <c r="M23" s="39"/>
      <c r="N23" s="118">
        <v>9</v>
      </c>
      <c r="O23" s="115" t="str">
        <f>Contrôle!I14</f>
        <v>VERT PARC</v>
      </c>
      <c r="P23" s="42">
        <f t="shared" si="4"/>
        <v>0</v>
      </c>
    </row>
    <row r="24" spans="2:16" s="37" customFormat="1" ht="24" customHeight="1">
      <c r="B24" s="51">
        <v>10</v>
      </c>
      <c r="C24" s="50" t="str">
        <f>Contrôle!I14</f>
        <v>VERT PARC</v>
      </c>
      <c r="D24" s="49">
        <f t="shared" si="0"/>
        <v>0</v>
      </c>
      <c r="E24" s="50" t="str">
        <f>Contrôle!I14</f>
        <v>VERT PARC</v>
      </c>
      <c r="F24" s="48">
        <f t="shared" si="1"/>
        <v>0</v>
      </c>
      <c r="G24" s="39"/>
      <c r="H24" s="44">
        <v>10</v>
      </c>
      <c r="I24" s="43" t="str">
        <f>Contrôle!I11</f>
        <v>OLHAIN</v>
      </c>
      <c r="J24" s="47">
        <f t="shared" si="2"/>
        <v>0</v>
      </c>
      <c r="K24" s="43" t="str">
        <f>Contrôle!I10</f>
        <v>MORMAL</v>
      </c>
      <c r="L24" s="45">
        <f t="shared" si="3"/>
        <v>0</v>
      </c>
      <c r="M24" s="39"/>
      <c r="N24" s="118">
        <v>10</v>
      </c>
      <c r="O24" s="115" t="str">
        <f>Contrôle!I13</f>
        <v>THUMERIES</v>
      </c>
      <c r="P24" s="42">
        <f t="shared" si="4"/>
        <v>0</v>
      </c>
    </row>
    <row r="25" spans="2:16" s="37" customFormat="1" ht="24" customHeight="1">
      <c r="B25" s="51">
        <v>11</v>
      </c>
      <c r="C25" s="50" t="str">
        <f>Contrôle!I10</f>
        <v>MORMAL</v>
      </c>
      <c r="D25" s="49">
        <f t="shared" si="0"/>
        <v>0</v>
      </c>
      <c r="E25" s="50" t="str">
        <f>Contrôle!I10</f>
        <v>MORMAL</v>
      </c>
      <c r="F25" s="48">
        <f t="shared" si="1"/>
        <v>0</v>
      </c>
      <c r="G25" s="39"/>
      <c r="H25" s="44">
        <v>11</v>
      </c>
      <c r="I25" s="43" t="str">
        <f>Contrôle!I4</f>
        <v>CAMBRESIS</v>
      </c>
      <c r="J25" s="47">
        <f t="shared" si="2"/>
        <v>0</v>
      </c>
      <c r="K25" s="43" t="str">
        <f>Contrôle!I11</f>
        <v>OLHAIN</v>
      </c>
      <c r="L25" s="45">
        <f t="shared" si="3"/>
        <v>0</v>
      </c>
      <c r="M25" s="39"/>
      <c r="N25" s="118">
        <v>11</v>
      </c>
      <c r="O25" s="115" t="str">
        <f>Contrôle!I10</f>
        <v>MORMAL</v>
      </c>
      <c r="P25" s="42">
        <f t="shared" si="4"/>
        <v>0</v>
      </c>
    </row>
    <row r="26" spans="2:16" s="37" customFormat="1" ht="24" customHeight="1" thickBot="1">
      <c r="B26" s="110">
        <v>12</v>
      </c>
      <c r="C26" s="81" t="str">
        <f>Contrôle!I4</f>
        <v>CAMBRESIS</v>
      </c>
      <c r="D26" s="82">
        <f t="shared" si="0"/>
        <v>0</v>
      </c>
      <c r="E26" s="81" t="str">
        <f>Contrôle!I4</f>
        <v>CAMBRESIS</v>
      </c>
      <c r="F26" s="83">
        <f t="shared" si="1"/>
        <v>0</v>
      </c>
      <c r="G26" s="39"/>
      <c r="H26" s="41">
        <v>12</v>
      </c>
      <c r="I26" s="40" t="str">
        <f>Contrôle!I13</f>
        <v>THUMERIES</v>
      </c>
      <c r="J26" s="76">
        <f t="shared" si="2"/>
        <v>0</v>
      </c>
      <c r="K26" s="40" t="str">
        <f>Contrôle!I13</f>
        <v>THUMERIES</v>
      </c>
      <c r="L26" s="77">
        <f t="shared" si="3"/>
        <v>0</v>
      </c>
      <c r="M26" s="39"/>
      <c r="N26" s="119">
        <v>12</v>
      </c>
      <c r="O26" s="116" t="str">
        <f>Contrôle!I4</f>
        <v>CAMBRESIS</v>
      </c>
      <c r="P26" s="38">
        <f t="shared" si="4"/>
        <v>0</v>
      </c>
    </row>
    <row r="27" spans="2:16" s="3" customFormat="1" ht="18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2:16" s="3" customFormat="1" ht="18" customHeight="1">
      <c r="B28" s="33"/>
      <c r="C28" s="33"/>
      <c r="D28" s="33"/>
      <c r="E28" s="314"/>
      <c r="F28" s="314"/>
      <c r="G28" s="34"/>
      <c r="H28" s="315"/>
      <c r="I28" s="315"/>
      <c r="J28" s="315"/>
      <c r="K28" s="315"/>
      <c r="L28" s="315"/>
      <c r="M28" s="315"/>
      <c r="N28" s="34"/>
      <c r="O28" s="33"/>
      <c r="P28" s="32"/>
    </row>
    <row r="29" spans="2:16" s="31" customFormat="1" ht="18" customHeight="1">
      <c r="B29" s="33"/>
      <c r="C29" s="33"/>
      <c r="D29" s="33"/>
      <c r="E29" s="36"/>
      <c r="F29" s="36"/>
      <c r="G29" s="34"/>
      <c r="H29" s="35"/>
      <c r="I29" s="35"/>
      <c r="J29" s="35"/>
      <c r="K29" s="35"/>
      <c r="L29" s="35"/>
      <c r="M29" s="35"/>
      <c r="N29" s="34"/>
      <c r="O29" s="33"/>
      <c r="P29" s="32"/>
    </row>
    <row r="30" spans="2:16" ht="28.8" customHeight="1">
      <c r="B30" s="16"/>
      <c r="C30" s="16"/>
      <c r="D30" s="30"/>
      <c r="E30" s="28"/>
      <c r="F30" s="28"/>
      <c r="G30" s="28"/>
      <c r="H30" s="28"/>
      <c r="I30" s="29"/>
      <c r="J30" s="29"/>
      <c r="K30" s="29"/>
      <c r="L30" s="28"/>
      <c r="M30" s="28"/>
      <c r="N30" s="28"/>
      <c r="O30" s="27"/>
    </row>
    <row r="31" spans="2:16">
      <c r="B31" s="16"/>
      <c r="C31" s="310"/>
      <c r="D31" s="22"/>
      <c r="E31" s="25"/>
      <c r="F31" s="25"/>
      <c r="G31" s="24"/>
      <c r="H31" s="24"/>
      <c r="I31" s="24"/>
      <c r="J31" s="24"/>
      <c r="K31" s="25"/>
      <c r="L31" s="25"/>
      <c r="M31" s="25"/>
      <c r="N31" s="24"/>
      <c r="O31" s="19"/>
      <c r="P31" s="26"/>
    </row>
    <row r="32" spans="2:16">
      <c r="B32" s="16"/>
      <c r="C32" s="310"/>
      <c r="D32" s="22"/>
      <c r="E32" s="25"/>
      <c r="F32" s="25"/>
      <c r="G32" s="24"/>
      <c r="H32" s="24"/>
      <c r="I32" s="24"/>
      <c r="J32" s="24"/>
      <c r="K32" s="25"/>
      <c r="L32" s="25"/>
      <c r="M32" s="25"/>
      <c r="N32" s="24"/>
      <c r="O32" s="19"/>
      <c r="P32" s="10"/>
    </row>
    <row r="33" spans="2:16">
      <c r="B33" s="16"/>
      <c r="C33" s="310"/>
      <c r="D33" s="22"/>
      <c r="E33" s="25"/>
      <c r="F33" s="25"/>
      <c r="G33" s="24"/>
      <c r="H33" s="24"/>
      <c r="I33" s="24"/>
      <c r="J33" s="24"/>
      <c r="K33" s="25"/>
      <c r="L33" s="25"/>
      <c r="M33" s="25"/>
      <c r="N33" s="24"/>
      <c r="O33" s="19"/>
      <c r="P33" s="10"/>
    </row>
    <row r="34" spans="2:16">
      <c r="B34" s="16"/>
      <c r="C34" s="310"/>
      <c r="D34" s="22"/>
      <c r="E34" s="25"/>
      <c r="F34" s="25"/>
      <c r="G34" s="24"/>
      <c r="H34" s="24"/>
      <c r="I34" s="24"/>
      <c r="J34" s="24"/>
      <c r="K34" s="25"/>
      <c r="L34" s="25"/>
      <c r="M34" s="25"/>
      <c r="N34" s="24"/>
      <c r="O34" s="19"/>
      <c r="P34" s="10"/>
    </row>
    <row r="35" spans="2:16">
      <c r="B35" s="16"/>
      <c r="C35" s="310"/>
      <c r="D35" s="22"/>
      <c r="E35" s="25"/>
      <c r="F35" s="25"/>
      <c r="G35" s="24"/>
      <c r="H35" s="24"/>
      <c r="I35" s="24"/>
      <c r="J35" s="24"/>
      <c r="K35" s="25"/>
      <c r="L35" s="25"/>
      <c r="M35" s="25"/>
      <c r="N35" s="24"/>
      <c r="O35" s="19"/>
    </row>
    <row r="36" spans="2:16">
      <c r="B36" s="16"/>
      <c r="C36" s="310"/>
      <c r="D36" s="22"/>
      <c r="E36" s="25"/>
      <c r="F36" s="25"/>
      <c r="G36" s="24"/>
      <c r="H36" s="24"/>
      <c r="I36" s="24"/>
      <c r="J36" s="24"/>
      <c r="K36" s="25"/>
      <c r="L36" s="25"/>
      <c r="M36" s="25"/>
      <c r="N36" s="24"/>
      <c r="O36" s="19"/>
    </row>
    <row r="37" spans="2:16">
      <c r="B37" s="16"/>
      <c r="C37" s="310"/>
      <c r="D37" s="2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9"/>
    </row>
    <row r="38" spans="2:16" ht="6.45" customHeight="1">
      <c r="B38" s="16"/>
      <c r="C38" s="22"/>
      <c r="D38" s="22"/>
      <c r="E38" s="25"/>
      <c r="F38" s="25"/>
      <c r="G38" s="24"/>
      <c r="H38" s="24"/>
      <c r="I38" s="24"/>
      <c r="J38" s="24"/>
      <c r="K38" s="25"/>
      <c r="L38" s="25"/>
      <c r="M38" s="25"/>
      <c r="N38" s="24"/>
      <c r="O38" s="19"/>
    </row>
    <row r="39" spans="2:16">
      <c r="B39" s="16"/>
      <c r="C39" s="310"/>
      <c r="D39" s="22"/>
      <c r="E39" s="25"/>
      <c r="F39" s="25"/>
      <c r="G39" s="24"/>
      <c r="H39" s="24"/>
      <c r="I39" s="24"/>
      <c r="J39" s="24"/>
      <c r="K39" s="25"/>
      <c r="L39" s="25"/>
      <c r="M39" s="25"/>
      <c r="N39" s="24"/>
      <c r="O39" s="19"/>
    </row>
    <row r="40" spans="2:16">
      <c r="B40" s="16"/>
      <c r="C40" s="310"/>
      <c r="D40" s="22"/>
      <c r="E40" s="25"/>
      <c r="F40" s="25"/>
      <c r="G40" s="24"/>
      <c r="H40" s="24"/>
      <c r="I40" s="24"/>
      <c r="J40" s="24"/>
      <c r="K40" s="25"/>
      <c r="L40" s="25"/>
      <c r="M40" s="25"/>
      <c r="N40" s="24"/>
      <c r="O40" s="19"/>
    </row>
    <row r="41" spans="2:16">
      <c r="B41" s="16"/>
      <c r="C41" s="310"/>
      <c r="D41" s="22"/>
      <c r="E41" s="25"/>
      <c r="F41" s="25"/>
      <c r="G41" s="24"/>
      <c r="H41" s="24"/>
      <c r="I41" s="24"/>
      <c r="J41" s="24"/>
      <c r="K41" s="25"/>
      <c r="L41" s="25"/>
      <c r="M41" s="25"/>
      <c r="N41" s="24"/>
      <c r="O41" s="19"/>
    </row>
    <row r="42" spans="2:16">
      <c r="B42" s="16"/>
      <c r="C42" s="310"/>
      <c r="D42" s="22"/>
      <c r="E42" s="25"/>
      <c r="F42" s="25"/>
      <c r="G42" s="24"/>
      <c r="H42" s="24"/>
      <c r="I42" s="24"/>
      <c r="J42" s="24"/>
      <c r="K42" s="25"/>
      <c r="L42" s="25"/>
      <c r="M42" s="25"/>
      <c r="N42" s="24"/>
      <c r="O42" s="19"/>
    </row>
    <row r="43" spans="2:16">
      <c r="B43" s="16"/>
      <c r="C43" s="310"/>
      <c r="D43" s="22"/>
      <c r="E43" s="25"/>
      <c r="F43" s="25"/>
      <c r="G43" s="24"/>
      <c r="H43" s="24"/>
      <c r="I43" s="24"/>
      <c r="J43" s="24"/>
      <c r="K43" s="25"/>
      <c r="L43" s="25"/>
      <c r="M43" s="25"/>
      <c r="N43" s="24"/>
      <c r="O43" s="19"/>
    </row>
    <row r="44" spans="2:16">
      <c r="B44" s="16"/>
      <c r="C44" s="310"/>
      <c r="D44" s="22"/>
      <c r="E44" s="25"/>
      <c r="F44" s="25"/>
      <c r="G44" s="24"/>
      <c r="H44" s="24"/>
      <c r="I44" s="24"/>
      <c r="J44" s="24"/>
      <c r="K44" s="25"/>
      <c r="L44" s="25"/>
      <c r="M44" s="25"/>
      <c r="N44" s="24"/>
      <c r="O44" s="19"/>
    </row>
    <row r="45" spans="2:16">
      <c r="B45" s="16"/>
      <c r="C45" s="310"/>
      <c r="D45" s="22"/>
      <c r="E45" s="18"/>
      <c r="F45" s="18"/>
      <c r="G45" s="18"/>
      <c r="H45" s="18"/>
      <c r="I45" s="18"/>
      <c r="J45" s="23"/>
      <c r="K45" s="18"/>
      <c r="L45" s="23"/>
      <c r="M45" s="18"/>
      <c r="N45" s="18"/>
      <c r="O45" s="19"/>
    </row>
    <row r="46" spans="2:16" ht="7.05" customHeight="1">
      <c r="B46" s="16"/>
      <c r="C46" s="22"/>
      <c r="D46" s="22"/>
      <c r="E46" s="21"/>
      <c r="F46" s="21"/>
      <c r="G46" s="20"/>
      <c r="H46" s="20"/>
      <c r="I46" s="20"/>
      <c r="J46" s="20"/>
      <c r="K46" s="21"/>
      <c r="L46" s="21"/>
      <c r="M46" s="21"/>
      <c r="N46" s="20"/>
      <c r="O46" s="19"/>
    </row>
    <row r="47" spans="2:16">
      <c r="B47" s="16"/>
      <c r="C47" s="310"/>
      <c r="D47" s="31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</row>
    <row r="48" spans="2:16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sortState xmlns:xlrd2="http://schemas.microsoft.com/office/spreadsheetml/2017/richdata2" ref="O15:P26">
    <sortCondition descending="1" ref="P15:P26"/>
  </sortState>
  <mergeCells count="17">
    <mergeCell ref="C31:C37"/>
    <mergeCell ref="C39:C45"/>
    <mergeCell ref="C47:D47"/>
    <mergeCell ref="H10:M10"/>
    <mergeCell ref="E28:F28"/>
    <mergeCell ref="H28:M28"/>
    <mergeCell ref="E10:F10"/>
    <mergeCell ref="H12:L12"/>
    <mergeCell ref="B12:F12"/>
    <mergeCell ref="N12:P12"/>
    <mergeCell ref="N13:P13"/>
    <mergeCell ref="C13:D13"/>
    <mergeCell ref="E13:F13"/>
    <mergeCell ref="B13:B14"/>
    <mergeCell ref="H13:H14"/>
    <mergeCell ref="I13:J13"/>
    <mergeCell ref="K13:L13"/>
  </mergeCells>
  <phoneticPr fontId="29" type="noConversion"/>
  <dataValidations count="1">
    <dataValidation type="list" allowBlank="1" showInputMessage="1" showErrorMessage="1" sqref="N10" xr:uid="{00000000-0002-0000-0600-000000000000}">
      <formula1>LstSaison</formula1>
    </dataValidation>
  </dataValidations>
  <printOptions horizontalCentered="1" verticalCentered="1"/>
  <pageMargins left="0.25" right="0.25" top="0.75000000000000011" bottom="0.75000000000000011" header="0.30000000000000004" footer="0.30000000000000004"/>
  <pageSetup paperSize="9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Button 4">
              <controlPr defaultSize="0" print="0" autoFill="0" autoPict="0" macro="[0]!TriClassementEquipe">
                <anchor moveWithCells="1">
                  <from>
                    <xdr:col>7</xdr:col>
                    <xdr:colOff>365760</xdr:colOff>
                    <xdr:row>2</xdr:row>
                    <xdr:rowOff>0</xdr:rowOff>
                  </from>
                  <to>
                    <xdr:col>12</xdr:col>
                    <xdr:colOff>22860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B3:P23"/>
  <sheetViews>
    <sheetView view="pageBreakPreview" zoomScale="90" zoomScaleSheetLayoutView="90" workbookViewId="0">
      <selection activeCell="R9" sqref="R9"/>
    </sheetView>
  </sheetViews>
  <sheetFormatPr baseColWidth="10" defaultRowHeight="14.4"/>
  <sheetData>
    <row r="3" spans="2:16" ht="15" thickBot="1"/>
    <row r="4" spans="2:16" s="10" customFormat="1" ht="18.45" customHeight="1" thickBot="1">
      <c r="B4" s="314"/>
      <c r="C4" s="314"/>
      <c r="D4" s="316" t="s">
        <v>135</v>
      </c>
      <c r="E4" s="317"/>
      <c r="F4" s="65"/>
      <c r="G4" s="311" t="s">
        <v>87</v>
      </c>
      <c r="H4" s="312"/>
      <c r="I4" s="312"/>
      <c r="J4" s="312"/>
      <c r="K4" s="313"/>
      <c r="L4" s="71">
        <v>1</v>
      </c>
      <c r="M4" s="65"/>
      <c r="N4" s="65"/>
      <c r="O4" s="32"/>
    </row>
    <row r="5" spans="2:16" ht="18.600000000000001" thickBot="1">
      <c r="B5" s="32"/>
      <c r="C5" s="32"/>
      <c r="D5" s="107"/>
      <c r="E5" s="107"/>
      <c r="F5" s="65"/>
      <c r="G5" s="64"/>
      <c r="H5" s="64"/>
      <c r="I5" s="64"/>
      <c r="J5" s="64"/>
      <c r="K5" s="64"/>
      <c r="L5" s="64"/>
      <c r="M5" s="65"/>
      <c r="N5" s="65"/>
      <c r="O5" s="32"/>
    </row>
    <row r="6" spans="2:16" ht="31.05" customHeight="1" thickBot="1">
      <c r="C6" s="30"/>
      <c r="D6" s="145" t="str">
        <f>Contrôle!I3</f>
        <v>BOIS DES RETZ</v>
      </c>
      <c r="E6" s="90" t="str">
        <f>Contrôle!I4</f>
        <v>CAMBRESIS</v>
      </c>
      <c r="F6" s="90" t="str">
        <f>Contrôle!I5</f>
        <v>DUNKERQUE</v>
      </c>
      <c r="G6" s="90" t="str">
        <f>Contrôle!I6</f>
        <v>LILLE-ALBATROS</v>
      </c>
      <c r="H6" s="90" t="str">
        <f>Contrôle!I7</f>
        <v>LILLE-BIRDIE</v>
      </c>
      <c r="I6" s="90" t="str">
        <f>Contrôle!I8</f>
        <v>MERIGNIES-NOVA</v>
      </c>
      <c r="J6" s="90" t="str">
        <f>Contrôle!I9</f>
        <v>MERIGNIES-TECK</v>
      </c>
      <c r="K6" s="90" t="str">
        <f>Contrôle!I10</f>
        <v>MORMAL</v>
      </c>
      <c r="L6" s="90" t="str">
        <f>Contrôle!I11</f>
        <v>OLHAIN</v>
      </c>
      <c r="M6" s="90" t="str">
        <f>Contrôle!I12</f>
        <v>SAINT OMER / BETHUNE</v>
      </c>
      <c r="N6" s="90" t="str">
        <f>Contrôle!I13</f>
        <v>THUMERIES</v>
      </c>
      <c r="O6" s="122" t="str">
        <f>Contrôle!I14</f>
        <v>VERT PARC</v>
      </c>
      <c r="P6" s="121" t="s">
        <v>86</v>
      </c>
    </row>
    <row r="7" spans="2:16">
      <c r="B7" s="324" t="s">
        <v>85</v>
      </c>
      <c r="C7" s="84" t="s">
        <v>14</v>
      </c>
      <c r="D7" s="141">
        <f t="shared" ref="D7:O7" si="0">IF(ISNA(HLOOKUP(D$6,TableauCumulClub,MATCH("Tour 1",ColTourTableauCumulClub,0)+1,FALSE)),"",HLOOKUP(D$6,TableauCumulClub,MATCH("Tour 1",ColTourTableauCumulClub,0)+1,FALSE))</f>
        <v>0</v>
      </c>
      <c r="E7" s="124">
        <f t="shared" si="0"/>
        <v>0</v>
      </c>
      <c r="F7" s="124">
        <f t="shared" si="0"/>
        <v>0</v>
      </c>
      <c r="G7" s="124">
        <f t="shared" si="0"/>
        <v>0</v>
      </c>
      <c r="H7" s="124">
        <f t="shared" si="0"/>
        <v>0</v>
      </c>
      <c r="I7" s="124">
        <f t="shared" si="0"/>
        <v>0</v>
      </c>
      <c r="J7" s="124">
        <f t="shared" si="0"/>
        <v>0</v>
      </c>
      <c r="K7" s="124">
        <f t="shared" si="0"/>
        <v>0</v>
      </c>
      <c r="L7" s="124">
        <f t="shared" si="0"/>
        <v>0</v>
      </c>
      <c r="M7" s="124">
        <f t="shared" si="0"/>
        <v>0</v>
      </c>
      <c r="N7" s="124">
        <f t="shared" si="0"/>
        <v>0</v>
      </c>
      <c r="O7" s="125">
        <f t="shared" si="0"/>
        <v>0</v>
      </c>
      <c r="P7" s="87">
        <f t="shared" ref="P7:P13" si="1">SUM(E7:O7)</f>
        <v>0</v>
      </c>
    </row>
    <row r="8" spans="2:16">
      <c r="B8" s="325"/>
      <c r="C8" s="85" t="s">
        <v>15</v>
      </c>
      <c r="D8" s="142">
        <f t="shared" ref="D8:O8" si="2">IF(ISNA(HLOOKUP(D$6,TableauCumulClub,MATCH("Tour 2",ColTourTableauCumulClub,0)+1,FALSE)),"",HLOOKUP(D$6,TableauCumulClub,MATCH("Tour 2",ColTourTableauCumulClub,0)+1,FALSE))</f>
        <v>0</v>
      </c>
      <c r="E8" s="123">
        <f t="shared" si="2"/>
        <v>0</v>
      </c>
      <c r="F8" s="123">
        <f t="shared" si="2"/>
        <v>0</v>
      </c>
      <c r="G8" s="123">
        <f t="shared" si="2"/>
        <v>0</v>
      </c>
      <c r="H8" s="123">
        <f t="shared" si="2"/>
        <v>0</v>
      </c>
      <c r="I8" s="123">
        <f t="shared" si="2"/>
        <v>0</v>
      </c>
      <c r="J8" s="123">
        <f t="shared" si="2"/>
        <v>0</v>
      </c>
      <c r="K8" s="123">
        <f t="shared" si="2"/>
        <v>0</v>
      </c>
      <c r="L8" s="123">
        <f t="shared" si="2"/>
        <v>0</v>
      </c>
      <c r="M8" s="123">
        <f t="shared" si="2"/>
        <v>0</v>
      </c>
      <c r="N8" s="123">
        <f t="shared" si="2"/>
        <v>0</v>
      </c>
      <c r="O8" s="126">
        <f t="shared" si="2"/>
        <v>0</v>
      </c>
      <c r="P8" s="88">
        <f t="shared" si="1"/>
        <v>0</v>
      </c>
    </row>
    <row r="9" spans="2:16">
      <c r="B9" s="325"/>
      <c r="C9" s="85" t="s">
        <v>16</v>
      </c>
      <c r="D9" s="142">
        <f t="shared" ref="D9:O9" si="3">IF(ISNA(HLOOKUP(D$6,TableauCumulClub,MATCH("Tour 3",ColTourTableauCumulClub,0)+1,FALSE)),"",HLOOKUP(D$6,TableauCumulClub,MATCH("Tour 3",ColTourTableauCumulClub,0)+1,FALSE))</f>
        <v>0</v>
      </c>
      <c r="E9" s="123">
        <f t="shared" si="3"/>
        <v>0</v>
      </c>
      <c r="F9" s="123">
        <f t="shared" si="3"/>
        <v>0</v>
      </c>
      <c r="G9" s="123">
        <f t="shared" si="3"/>
        <v>0</v>
      </c>
      <c r="H9" s="123">
        <f t="shared" si="3"/>
        <v>0</v>
      </c>
      <c r="I9" s="123">
        <f t="shared" si="3"/>
        <v>0</v>
      </c>
      <c r="J9" s="123">
        <f t="shared" si="3"/>
        <v>0</v>
      </c>
      <c r="K9" s="123">
        <f t="shared" si="3"/>
        <v>0</v>
      </c>
      <c r="L9" s="123">
        <f t="shared" si="3"/>
        <v>0</v>
      </c>
      <c r="M9" s="123">
        <f t="shared" si="3"/>
        <v>0</v>
      </c>
      <c r="N9" s="123">
        <f t="shared" si="3"/>
        <v>0</v>
      </c>
      <c r="O9" s="126">
        <f t="shared" si="3"/>
        <v>0</v>
      </c>
      <c r="P9" s="88">
        <f t="shared" si="1"/>
        <v>0</v>
      </c>
    </row>
    <row r="10" spans="2:16">
      <c r="B10" s="325"/>
      <c r="C10" s="85" t="s">
        <v>17</v>
      </c>
      <c r="D10" s="142">
        <f t="shared" ref="D10:O10" si="4">IF(ISNA(HLOOKUP(D$6,TableauCumulClub,MATCH("Tour 4",ColTourTableauCumulClub,0)+1,FALSE)),"",HLOOKUP(D$6,TableauCumulClub,MATCH("Tour 4",ColTourTableauCumulClub,0)+1,FALSE))</f>
        <v>0</v>
      </c>
      <c r="E10" s="123">
        <f t="shared" si="4"/>
        <v>0</v>
      </c>
      <c r="F10" s="123">
        <f t="shared" si="4"/>
        <v>0</v>
      </c>
      <c r="G10" s="123">
        <f t="shared" si="4"/>
        <v>0</v>
      </c>
      <c r="H10" s="123">
        <f t="shared" si="4"/>
        <v>0</v>
      </c>
      <c r="I10" s="123">
        <f t="shared" si="4"/>
        <v>0</v>
      </c>
      <c r="J10" s="123">
        <f t="shared" si="4"/>
        <v>0</v>
      </c>
      <c r="K10" s="123">
        <f t="shared" si="4"/>
        <v>0</v>
      </c>
      <c r="L10" s="123">
        <f t="shared" si="4"/>
        <v>0</v>
      </c>
      <c r="M10" s="123">
        <f t="shared" si="4"/>
        <v>0</v>
      </c>
      <c r="N10" s="123">
        <f t="shared" si="4"/>
        <v>0</v>
      </c>
      <c r="O10" s="126">
        <f t="shared" si="4"/>
        <v>0</v>
      </c>
      <c r="P10" s="88">
        <f t="shared" si="1"/>
        <v>0</v>
      </c>
    </row>
    <row r="11" spans="2:16">
      <c r="B11" s="325"/>
      <c r="C11" s="85" t="s">
        <v>18</v>
      </c>
      <c r="D11" s="142">
        <f t="shared" ref="D11:O11" si="5">IF(ISNA(HLOOKUP(D$6,TableauCumulClub,MATCH("Tour 5",ColTourTableauCumulClub,0)+1,FALSE)),"",HLOOKUP(D$6,TableauCumulClub,MATCH("Tour 5",ColTourTableauCumulClub,0)+1,FALSE))</f>
        <v>0</v>
      </c>
      <c r="E11" s="123">
        <f t="shared" si="5"/>
        <v>0</v>
      </c>
      <c r="F11" s="123">
        <f t="shared" si="5"/>
        <v>0</v>
      </c>
      <c r="G11" s="123">
        <f t="shared" si="5"/>
        <v>0</v>
      </c>
      <c r="H11" s="123">
        <f t="shared" si="5"/>
        <v>0</v>
      </c>
      <c r="I11" s="123">
        <f t="shared" si="5"/>
        <v>0</v>
      </c>
      <c r="J11" s="123">
        <f t="shared" si="5"/>
        <v>0</v>
      </c>
      <c r="K11" s="123">
        <f t="shared" si="5"/>
        <v>0</v>
      </c>
      <c r="L11" s="123">
        <f t="shared" si="5"/>
        <v>0</v>
      </c>
      <c r="M11" s="123">
        <f t="shared" si="5"/>
        <v>0</v>
      </c>
      <c r="N11" s="123">
        <f t="shared" si="5"/>
        <v>0</v>
      </c>
      <c r="O11" s="126">
        <f t="shared" si="5"/>
        <v>0</v>
      </c>
      <c r="P11" s="88">
        <f t="shared" si="1"/>
        <v>0</v>
      </c>
    </row>
    <row r="12" spans="2:16">
      <c r="B12" s="325"/>
      <c r="C12" s="85" t="s">
        <v>19</v>
      </c>
      <c r="D12" s="142">
        <f t="shared" ref="D12:O12" si="6">IF(ISNA(HLOOKUP(D$6,TableauCumulClub,MATCH("Tour 6",ColTourTableauCumulClub,0)+1,FALSE)),"",HLOOKUP(D$6,TableauCumulClub,MATCH("Tour 6",ColTourTableauCumulClub,0)+1,FALSE))</f>
        <v>0</v>
      </c>
      <c r="E12" s="123">
        <f t="shared" si="6"/>
        <v>0</v>
      </c>
      <c r="F12" s="123">
        <f t="shared" si="6"/>
        <v>0</v>
      </c>
      <c r="G12" s="123">
        <f t="shared" si="6"/>
        <v>0</v>
      </c>
      <c r="H12" s="123">
        <f t="shared" si="6"/>
        <v>0</v>
      </c>
      <c r="I12" s="123">
        <f t="shared" si="6"/>
        <v>0</v>
      </c>
      <c r="J12" s="123">
        <f t="shared" si="6"/>
        <v>0</v>
      </c>
      <c r="K12" s="123">
        <f t="shared" si="6"/>
        <v>0</v>
      </c>
      <c r="L12" s="123">
        <f t="shared" si="6"/>
        <v>0</v>
      </c>
      <c r="M12" s="123">
        <f t="shared" si="6"/>
        <v>0</v>
      </c>
      <c r="N12" s="123">
        <f t="shared" si="6"/>
        <v>0</v>
      </c>
      <c r="O12" s="126">
        <f t="shared" si="6"/>
        <v>0</v>
      </c>
      <c r="P12" s="88">
        <f t="shared" si="1"/>
        <v>0</v>
      </c>
    </row>
    <row r="13" spans="2:16" ht="15" thickBot="1">
      <c r="B13" s="326"/>
      <c r="C13" s="86" t="s">
        <v>83</v>
      </c>
      <c r="D13" s="127">
        <f t="shared" ref="D13" si="7">SUM(D7:D12)</f>
        <v>0</v>
      </c>
      <c r="E13" s="91">
        <f t="shared" ref="E13:O13" si="8">SUM(E7:E12)</f>
        <v>0</v>
      </c>
      <c r="F13" s="91">
        <f t="shared" si="8"/>
        <v>0</v>
      </c>
      <c r="G13" s="91">
        <f t="shared" si="8"/>
        <v>0</v>
      </c>
      <c r="H13" s="91">
        <f t="shared" si="8"/>
        <v>0</v>
      </c>
      <c r="I13" s="91">
        <f t="shared" si="8"/>
        <v>0</v>
      </c>
      <c r="J13" s="91">
        <f t="shared" si="8"/>
        <v>0</v>
      </c>
      <c r="K13" s="91">
        <f t="shared" si="8"/>
        <v>0</v>
      </c>
      <c r="L13" s="91">
        <f t="shared" si="8"/>
        <v>0</v>
      </c>
      <c r="M13" s="91">
        <f t="shared" si="8"/>
        <v>0</v>
      </c>
      <c r="N13" s="91">
        <f t="shared" ref="N13" si="9">SUM(N7:N12)</f>
        <v>0</v>
      </c>
      <c r="O13" s="92">
        <f t="shared" si="8"/>
        <v>0</v>
      </c>
      <c r="P13" s="89">
        <f t="shared" si="1"/>
        <v>0</v>
      </c>
    </row>
    <row r="14" spans="2:16" ht="15" thickBot="1">
      <c r="B14" s="70"/>
      <c r="C14" s="22"/>
      <c r="D14" s="106"/>
      <c r="E14" s="25"/>
      <c r="F14" s="25"/>
      <c r="G14" s="24"/>
      <c r="H14" s="24"/>
      <c r="I14" s="24"/>
      <c r="J14" s="24"/>
      <c r="K14" s="25"/>
      <c r="L14" s="25"/>
      <c r="M14" s="25"/>
      <c r="N14" s="25"/>
      <c r="O14" s="24"/>
      <c r="P14" s="19"/>
    </row>
    <row r="15" spans="2:16">
      <c r="B15" s="327" t="s">
        <v>84</v>
      </c>
      <c r="C15" s="93" t="s">
        <v>14</v>
      </c>
      <c r="D15" s="143">
        <f t="shared" ref="D15:O15" si="10">IF(ISNA(HLOOKUP(D$6,TableauCumulClub,MATCH("Tour 1",ColTourTableauCumulClub,0)+2,FALSE)),"",HLOOKUP(D$6,TableauCumulClub,MATCH("Tour 1",ColTourTableauCumulClub,0)+2,FALSE))</f>
        <v>0</v>
      </c>
      <c r="E15" s="100">
        <f t="shared" si="10"/>
        <v>0</v>
      </c>
      <c r="F15" s="100">
        <f t="shared" si="10"/>
        <v>0</v>
      </c>
      <c r="G15" s="100">
        <f t="shared" si="10"/>
        <v>0</v>
      </c>
      <c r="H15" s="100">
        <f t="shared" si="10"/>
        <v>0</v>
      </c>
      <c r="I15" s="100">
        <f t="shared" si="10"/>
        <v>0</v>
      </c>
      <c r="J15" s="100">
        <f t="shared" si="10"/>
        <v>0</v>
      </c>
      <c r="K15" s="100">
        <f t="shared" si="10"/>
        <v>0</v>
      </c>
      <c r="L15" s="100">
        <f t="shared" si="10"/>
        <v>0</v>
      </c>
      <c r="M15" s="100">
        <f t="shared" si="10"/>
        <v>0</v>
      </c>
      <c r="N15" s="100">
        <f t="shared" si="10"/>
        <v>0</v>
      </c>
      <c r="O15" s="101">
        <f t="shared" si="10"/>
        <v>0</v>
      </c>
      <c r="P15" s="96">
        <f t="shared" ref="P15:P21" si="11">SUM(E15:O15)</f>
        <v>0</v>
      </c>
    </row>
    <row r="16" spans="2:16">
      <c r="B16" s="328"/>
      <c r="C16" s="94" t="s">
        <v>15</v>
      </c>
      <c r="D16" s="144">
        <f t="shared" ref="D16:O16" si="12">IF(ISNA(HLOOKUP(D$6,TableauCumulClub,MATCH("Tour 2",ColTourTableauCumulClub,0)+2,FALSE)),"",HLOOKUP(D$6,TableauCumulClub,MATCH("Tour 2",ColTourTableauCumulClub,0)+2,FALSE))</f>
        <v>0</v>
      </c>
      <c r="E16" s="99">
        <f t="shared" si="12"/>
        <v>0</v>
      </c>
      <c r="F16" s="99">
        <f t="shared" si="12"/>
        <v>0</v>
      </c>
      <c r="G16" s="99">
        <f t="shared" si="12"/>
        <v>0</v>
      </c>
      <c r="H16" s="99">
        <f t="shared" si="12"/>
        <v>0</v>
      </c>
      <c r="I16" s="99">
        <f t="shared" si="12"/>
        <v>0</v>
      </c>
      <c r="J16" s="99">
        <f t="shared" si="12"/>
        <v>0</v>
      </c>
      <c r="K16" s="99">
        <f t="shared" si="12"/>
        <v>0</v>
      </c>
      <c r="L16" s="99">
        <f t="shared" si="12"/>
        <v>0</v>
      </c>
      <c r="M16" s="99">
        <f t="shared" si="12"/>
        <v>0</v>
      </c>
      <c r="N16" s="99">
        <f t="shared" si="12"/>
        <v>0</v>
      </c>
      <c r="O16" s="102">
        <f t="shared" si="12"/>
        <v>0</v>
      </c>
      <c r="P16" s="97">
        <f t="shared" si="11"/>
        <v>0</v>
      </c>
    </row>
    <row r="17" spans="2:16">
      <c r="B17" s="328"/>
      <c r="C17" s="94" t="s">
        <v>16</v>
      </c>
      <c r="D17" s="144">
        <f t="shared" ref="D17:O17" si="13">IF(ISNA(HLOOKUP(D$6,TableauCumulClub,MATCH("Tour 3",ColTourTableauCumulClub,0)+2,FALSE)),"",HLOOKUP(D$6,TableauCumulClub,MATCH("Tour 3",ColTourTableauCumulClub,0)+2,FALSE))</f>
        <v>0</v>
      </c>
      <c r="E17" s="99">
        <f t="shared" si="13"/>
        <v>0</v>
      </c>
      <c r="F17" s="99">
        <f t="shared" si="13"/>
        <v>0</v>
      </c>
      <c r="G17" s="99">
        <f t="shared" si="13"/>
        <v>0</v>
      </c>
      <c r="H17" s="99">
        <f t="shared" si="13"/>
        <v>0</v>
      </c>
      <c r="I17" s="99">
        <f t="shared" si="13"/>
        <v>0</v>
      </c>
      <c r="J17" s="99">
        <f t="shared" si="13"/>
        <v>0</v>
      </c>
      <c r="K17" s="99">
        <f t="shared" si="13"/>
        <v>0</v>
      </c>
      <c r="L17" s="99">
        <f t="shared" si="13"/>
        <v>0</v>
      </c>
      <c r="M17" s="99">
        <f t="shared" si="13"/>
        <v>0</v>
      </c>
      <c r="N17" s="99">
        <f t="shared" si="13"/>
        <v>0</v>
      </c>
      <c r="O17" s="102">
        <f t="shared" si="13"/>
        <v>0</v>
      </c>
      <c r="P17" s="97">
        <f t="shared" si="11"/>
        <v>0</v>
      </c>
    </row>
    <row r="18" spans="2:16">
      <c r="B18" s="328"/>
      <c r="C18" s="94" t="s">
        <v>17</v>
      </c>
      <c r="D18" s="144">
        <f t="shared" ref="D18:O18" si="14">IF(ISNA(HLOOKUP(D$6,TableauCumulClub,MATCH("Tour 4",ColTourTableauCumulClub,0)+2,FALSE)),"",HLOOKUP(D$6,TableauCumulClub,MATCH("Tour 4",ColTourTableauCumulClub,0)+2,FALSE))</f>
        <v>0</v>
      </c>
      <c r="E18" s="99">
        <f t="shared" si="14"/>
        <v>0</v>
      </c>
      <c r="F18" s="99">
        <f t="shared" si="14"/>
        <v>0</v>
      </c>
      <c r="G18" s="99">
        <f t="shared" si="14"/>
        <v>0</v>
      </c>
      <c r="H18" s="99">
        <f t="shared" si="14"/>
        <v>0</v>
      </c>
      <c r="I18" s="99">
        <f t="shared" si="14"/>
        <v>0</v>
      </c>
      <c r="J18" s="99">
        <f t="shared" si="14"/>
        <v>0</v>
      </c>
      <c r="K18" s="99">
        <f t="shared" si="14"/>
        <v>0</v>
      </c>
      <c r="L18" s="99">
        <f t="shared" si="14"/>
        <v>0</v>
      </c>
      <c r="M18" s="99">
        <f t="shared" si="14"/>
        <v>0</v>
      </c>
      <c r="N18" s="99">
        <f t="shared" si="14"/>
        <v>0</v>
      </c>
      <c r="O18" s="102">
        <f t="shared" si="14"/>
        <v>0</v>
      </c>
      <c r="P18" s="97">
        <f t="shared" si="11"/>
        <v>0</v>
      </c>
    </row>
    <row r="19" spans="2:16">
      <c r="B19" s="328"/>
      <c r="C19" s="94" t="s">
        <v>18</v>
      </c>
      <c r="D19" s="144">
        <f t="shared" ref="D19:O19" si="15">IF(ISNA(HLOOKUP(D$6,TableauCumulClub,MATCH("Tour 5",ColTourTableauCumulClub,0)+2,FALSE)),"",HLOOKUP(D$6,TableauCumulClub,MATCH("Tour 5",ColTourTableauCumulClub,0)+2,FALSE))</f>
        <v>0</v>
      </c>
      <c r="E19" s="99">
        <f t="shared" si="15"/>
        <v>0</v>
      </c>
      <c r="F19" s="99">
        <f t="shared" si="15"/>
        <v>0</v>
      </c>
      <c r="G19" s="99">
        <f t="shared" si="15"/>
        <v>0</v>
      </c>
      <c r="H19" s="99">
        <f t="shared" si="15"/>
        <v>0</v>
      </c>
      <c r="I19" s="99">
        <f t="shared" si="15"/>
        <v>0</v>
      </c>
      <c r="J19" s="99">
        <f t="shared" si="15"/>
        <v>0</v>
      </c>
      <c r="K19" s="99">
        <f t="shared" si="15"/>
        <v>0</v>
      </c>
      <c r="L19" s="99">
        <f t="shared" si="15"/>
        <v>0</v>
      </c>
      <c r="M19" s="99">
        <f t="shared" si="15"/>
        <v>0</v>
      </c>
      <c r="N19" s="99">
        <f t="shared" si="15"/>
        <v>0</v>
      </c>
      <c r="O19" s="102">
        <f t="shared" si="15"/>
        <v>0</v>
      </c>
      <c r="P19" s="97">
        <f t="shared" si="11"/>
        <v>0</v>
      </c>
    </row>
    <row r="20" spans="2:16">
      <c r="B20" s="328"/>
      <c r="C20" s="94" t="s">
        <v>19</v>
      </c>
      <c r="D20" s="144">
        <f t="shared" ref="D20:O20" si="16">IF(ISNA(HLOOKUP(D$6,TableauCumulClub,MATCH("Tour 6",ColTourTableauCumulClub,0)+2,FALSE)),"",HLOOKUP(D$6,TableauCumulClub,MATCH("Tour 6",ColTourTableauCumulClub,0)+2,FALSE))</f>
        <v>0</v>
      </c>
      <c r="E20" s="99">
        <f t="shared" si="16"/>
        <v>0</v>
      </c>
      <c r="F20" s="99">
        <f t="shared" si="16"/>
        <v>0</v>
      </c>
      <c r="G20" s="99">
        <f t="shared" si="16"/>
        <v>0</v>
      </c>
      <c r="H20" s="99">
        <f t="shared" si="16"/>
        <v>0</v>
      </c>
      <c r="I20" s="99">
        <f t="shared" si="16"/>
        <v>0</v>
      </c>
      <c r="J20" s="99">
        <f t="shared" si="16"/>
        <v>0</v>
      </c>
      <c r="K20" s="99">
        <f t="shared" si="16"/>
        <v>0</v>
      </c>
      <c r="L20" s="99">
        <f t="shared" si="16"/>
        <v>0</v>
      </c>
      <c r="M20" s="99">
        <f t="shared" si="16"/>
        <v>0</v>
      </c>
      <c r="N20" s="99">
        <f t="shared" si="16"/>
        <v>0</v>
      </c>
      <c r="O20" s="102">
        <f t="shared" si="16"/>
        <v>0</v>
      </c>
      <c r="P20" s="97">
        <f t="shared" si="11"/>
        <v>0</v>
      </c>
    </row>
    <row r="21" spans="2:16" ht="15" thickBot="1">
      <c r="B21" s="329"/>
      <c r="C21" s="95" t="s">
        <v>83</v>
      </c>
      <c r="D21" s="128">
        <f t="shared" ref="D21" si="17">SUM(D15:D20)</f>
        <v>0</v>
      </c>
      <c r="E21" s="103">
        <f t="shared" ref="E21:O21" si="18">SUM(E15:E20)</f>
        <v>0</v>
      </c>
      <c r="F21" s="103">
        <f t="shared" si="18"/>
        <v>0</v>
      </c>
      <c r="G21" s="103">
        <f t="shared" si="18"/>
        <v>0</v>
      </c>
      <c r="H21" s="103">
        <f t="shared" si="18"/>
        <v>0</v>
      </c>
      <c r="I21" s="103">
        <f t="shared" si="18"/>
        <v>0</v>
      </c>
      <c r="J21" s="103">
        <f t="shared" si="18"/>
        <v>0</v>
      </c>
      <c r="K21" s="103">
        <f t="shared" si="18"/>
        <v>0</v>
      </c>
      <c r="L21" s="103">
        <f t="shared" si="18"/>
        <v>0</v>
      </c>
      <c r="M21" s="103">
        <f t="shared" si="18"/>
        <v>0</v>
      </c>
      <c r="N21" s="103">
        <f t="shared" ref="N21" si="19">SUM(N15:N20)</f>
        <v>0</v>
      </c>
      <c r="O21" s="104">
        <f t="shared" si="18"/>
        <v>0</v>
      </c>
      <c r="P21" s="98">
        <f t="shared" si="11"/>
        <v>0</v>
      </c>
    </row>
    <row r="22" spans="2:16" ht="15" thickBot="1">
      <c r="B22" s="70"/>
      <c r="C22" s="22"/>
      <c r="D22" s="106"/>
      <c r="E22" s="21"/>
      <c r="F22" s="21"/>
      <c r="G22" s="20"/>
      <c r="H22" s="20"/>
      <c r="I22" s="20"/>
      <c r="J22" s="20"/>
      <c r="K22" s="21"/>
      <c r="L22" s="21"/>
      <c r="M22" s="21"/>
      <c r="N22" s="21"/>
      <c r="O22" s="20"/>
      <c r="P22" s="19"/>
    </row>
    <row r="23" spans="2:16" ht="15" thickBot="1">
      <c r="B23" s="330" t="s">
        <v>82</v>
      </c>
      <c r="C23" s="331"/>
      <c r="D23" s="120">
        <f t="shared" ref="D23:P23" si="20">SUM(D13,D21)</f>
        <v>0</v>
      </c>
      <c r="E23" s="69">
        <f t="shared" si="20"/>
        <v>0</v>
      </c>
      <c r="F23" s="69">
        <f t="shared" si="20"/>
        <v>0</v>
      </c>
      <c r="G23" s="69">
        <f t="shared" si="20"/>
        <v>0</v>
      </c>
      <c r="H23" s="69">
        <f t="shared" si="20"/>
        <v>0</v>
      </c>
      <c r="I23" s="69">
        <f t="shared" si="20"/>
        <v>0</v>
      </c>
      <c r="J23" s="69">
        <f t="shared" si="20"/>
        <v>0</v>
      </c>
      <c r="K23" s="69">
        <f t="shared" si="20"/>
        <v>0</v>
      </c>
      <c r="L23" s="69">
        <f t="shared" si="20"/>
        <v>0</v>
      </c>
      <c r="M23" s="69">
        <f t="shared" si="20"/>
        <v>0</v>
      </c>
      <c r="N23" s="69">
        <f t="shared" si="20"/>
        <v>0</v>
      </c>
      <c r="O23" s="69">
        <f t="shared" si="20"/>
        <v>0</v>
      </c>
      <c r="P23" s="68">
        <f t="shared" si="20"/>
        <v>0</v>
      </c>
    </row>
  </sheetData>
  <mergeCells count="6">
    <mergeCell ref="G4:K4"/>
    <mergeCell ref="B4:C4"/>
    <mergeCell ref="B7:B13"/>
    <mergeCell ref="B15:B21"/>
    <mergeCell ref="B23:C23"/>
    <mergeCell ref="D4:E4"/>
  </mergeCells>
  <dataValidations count="1">
    <dataValidation type="list" allowBlank="1" showInputMessage="1" showErrorMessage="1" sqref="L4" xr:uid="{00000000-0002-0000-0700-000000000000}">
      <formula1>LstSaison</formula1>
    </dataValidation>
  </dataValidations>
  <printOptions horizontalCentered="1"/>
  <pageMargins left="0" right="0" top="0.74803149606299213" bottom="0.74803149606299213" header="0.31496062992125984" footer="0.31496062992125984"/>
  <pageSetup paperSize="9" scale="83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78</vt:i4>
      </vt:variant>
    </vt:vector>
  </HeadingPairs>
  <TitlesOfParts>
    <vt:vector size="86" baseType="lpstr">
      <vt:lpstr>Notice d'utilisation</vt:lpstr>
      <vt:lpstr>Feuille de Score</vt:lpstr>
      <vt:lpstr>Contrôle</vt:lpstr>
      <vt:lpstr>Feuille de match</vt:lpstr>
      <vt:lpstr>Cumul Club</vt:lpstr>
      <vt:lpstr>Cumul Joueur</vt:lpstr>
      <vt:lpstr>Classement équipes</vt:lpstr>
      <vt:lpstr>Participations</vt:lpstr>
      <vt:lpstr>ClassementBrutBB</vt:lpstr>
      <vt:lpstr>ClassementBrutJR</vt:lpstr>
      <vt:lpstr>ClassementGlobal</vt:lpstr>
      <vt:lpstr>ClassementNetBB</vt:lpstr>
      <vt:lpstr>ClassementNetJR</vt:lpstr>
      <vt:lpstr>Club2</vt:lpstr>
      <vt:lpstr>Club3</vt:lpstr>
      <vt:lpstr>Club5</vt:lpstr>
      <vt:lpstr>ClubBrut</vt:lpstr>
      <vt:lpstr>ClubHote</vt:lpstr>
      <vt:lpstr>ClubNet</vt:lpstr>
      <vt:lpstr>ColIndex</vt:lpstr>
      <vt:lpstr>ColIndexBrut</vt:lpstr>
      <vt:lpstr>ColIndexNet</vt:lpstr>
      <vt:lpstr>ColTourTableauCumulClub</vt:lpstr>
      <vt:lpstr>DateRencontre</vt:lpstr>
      <vt:lpstr>DebutBrutBB</vt:lpstr>
      <vt:lpstr>DebutBrutJR</vt:lpstr>
      <vt:lpstr>DebutCumulClub</vt:lpstr>
      <vt:lpstr>DebutNetBB</vt:lpstr>
      <vt:lpstr>DebutNetJR</vt:lpstr>
      <vt:lpstr>DebutTableauGeneralBrut</vt:lpstr>
      <vt:lpstr>DebutTableauGeneralNet</vt:lpstr>
      <vt:lpstr>DerniereColonneClassementJoueur</vt:lpstr>
      <vt:lpstr>EnteteScoreBrut</vt:lpstr>
      <vt:lpstr>EnteteScoreNet</vt:lpstr>
      <vt:lpstr>FinCumulClub</vt:lpstr>
      <vt:lpstr>IndexClubHote</vt:lpstr>
      <vt:lpstr>IndexMaxBB</vt:lpstr>
      <vt:lpstr>IndexMaxZTA</vt:lpstr>
      <vt:lpstr>IndexSSJ</vt:lpstr>
      <vt:lpstr>IndexTour</vt:lpstr>
      <vt:lpstr>LibSaintOmer</vt:lpstr>
      <vt:lpstr>LibVertParc</vt:lpstr>
      <vt:lpstr>LstClub</vt:lpstr>
      <vt:lpstr>LstOuiNon</vt:lpstr>
      <vt:lpstr>LstSaison</vt:lpstr>
      <vt:lpstr>LstSSJ</vt:lpstr>
      <vt:lpstr>NbJoueurs</vt:lpstr>
      <vt:lpstr>NbLignesBrut</vt:lpstr>
      <vt:lpstr>NbLignesNet</vt:lpstr>
      <vt:lpstr>NbTour</vt:lpstr>
      <vt:lpstr>NomBrut</vt:lpstr>
      <vt:lpstr>NomFeuilleClassementEquipes</vt:lpstr>
      <vt:lpstr>NomFeuilleCumulClub</vt:lpstr>
      <vt:lpstr>NomFeuilleCumulJoueur</vt:lpstr>
      <vt:lpstr>NomFeuilleResultatTour</vt:lpstr>
      <vt:lpstr>NomNet</vt:lpstr>
      <vt:lpstr>PointsClassementBrutBB</vt:lpstr>
      <vt:lpstr>PointsClassementBrutJR</vt:lpstr>
      <vt:lpstr>PointsClassementGlobal</vt:lpstr>
      <vt:lpstr>PointsClassementNetBB</vt:lpstr>
      <vt:lpstr>PointsClassementNetJR</vt:lpstr>
      <vt:lpstr>RangBrut</vt:lpstr>
      <vt:lpstr>RangNet</vt:lpstr>
      <vt:lpstr>ScoreBrut</vt:lpstr>
      <vt:lpstr>ScoreNet</vt:lpstr>
      <vt:lpstr>ScratchBrut</vt:lpstr>
      <vt:lpstr>ScratchNet</vt:lpstr>
      <vt:lpstr>SerieBrut</vt:lpstr>
      <vt:lpstr>SerieNet</vt:lpstr>
      <vt:lpstr>SSJ</vt:lpstr>
      <vt:lpstr>Tableau</vt:lpstr>
      <vt:lpstr>TableauClassementJoueur</vt:lpstr>
      <vt:lpstr>TableauClubCapitaine</vt:lpstr>
      <vt:lpstr>TableauCumulClub</vt:lpstr>
      <vt:lpstr>Tour</vt:lpstr>
      <vt:lpstr>TourClassementEquipe</vt:lpstr>
      <vt:lpstr>TourFeuilleMatch</vt:lpstr>
      <vt:lpstr>TourParticipation</vt:lpstr>
      <vt:lpstr>VerifBethune</vt:lpstr>
      <vt:lpstr>VerifLille</vt:lpstr>
      <vt:lpstr>VerifMerignies</vt:lpstr>
      <vt:lpstr>VerifSaintOmer</vt:lpstr>
      <vt:lpstr>VerifVertParc</vt:lpstr>
      <vt:lpstr>'Classement équipes'!Zone_d_impression</vt:lpstr>
      <vt:lpstr>'Feuille de match'!Zone_d_impression</vt:lpstr>
      <vt:lpstr>Participations!Zone_d_impression</vt:lpstr>
    </vt:vector>
  </TitlesOfParts>
  <Company>GDF SUEZ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Carrez</dc:creator>
  <cp:lastModifiedBy>André Gyssens</cp:lastModifiedBy>
  <cp:lastPrinted>2018-04-10T15:33:39Z</cp:lastPrinted>
  <dcterms:created xsi:type="dcterms:W3CDTF">2015-02-17T14:29:48Z</dcterms:created>
  <dcterms:modified xsi:type="dcterms:W3CDTF">2019-03-05T08:29:44Z</dcterms:modified>
</cp:coreProperties>
</file>